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ecimoli\Dropbox\PhD_Tasmania\Campaigns\NZARI_Campaign_Files\Sheets_protocols\Cape_Evans_Tools&amp;Manuals\"/>
    </mc:Choice>
  </mc:AlternateContent>
  <xr:revisionPtr revIDLastSave="0" documentId="10_ncr:100000_{2CFCE78A-0E45-4B14-9745-2F9E8F84D492}" xr6:coauthVersionLast="31" xr6:coauthVersionMax="31" xr10:uidLastSave="{00000000-0000-0000-0000-000000000000}"/>
  <bookViews>
    <workbookView xWindow="0" yWindow="0" windowWidth="19035" windowHeight="7620" xr2:uid="{00000000-000D-0000-FFFF-FFFF00000000}"/>
  </bookViews>
  <sheets>
    <sheet name="Calculator" sheetId="1" r:id="rId1"/>
    <sheet name="Nuts" sheetId="5" r:id="rId2"/>
    <sheet name="Summary" sheetId="2" r:id="rId3"/>
    <sheet name="Cable" sheetId="4" r:id="rId4"/>
    <sheet name="Water Density Calculator (TBF)" sheetId="3" r:id="rId5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L21" i="1"/>
  <c r="I23" i="1"/>
  <c r="K23" i="1" s="1"/>
  <c r="I22" i="1"/>
  <c r="K22" i="1" s="1"/>
  <c r="H23" i="1"/>
  <c r="J23" i="1" s="1"/>
  <c r="F23" i="1"/>
  <c r="F22" i="1"/>
  <c r="M23" i="1" l="1"/>
  <c r="L23" i="1"/>
  <c r="D6" i="4"/>
  <c r="C6" i="4"/>
  <c r="H22" i="1"/>
  <c r="M22" i="1" s="1"/>
  <c r="J22" i="1" l="1"/>
  <c r="L22" i="1" s="1"/>
  <c r="H18" i="1"/>
  <c r="I18" i="1"/>
  <c r="K18" i="1" s="1"/>
  <c r="F16" i="1"/>
  <c r="I16" i="1" s="1"/>
  <c r="K16" i="1" s="1"/>
  <c r="F18" i="1"/>
  <c r="F15" i="1"/>
  <c r="E5" i="5"/>
  <c r="H5" i="5" s="1"/>
  <c r="J5" i="5" s="1"/>
  <c r="G5" i="5"/>
  <c r="I14" i="1"/>
  <c r="K14" i="1" s="1"/>
  <c r="F14" i="1"/>
  <c r="H8" i="1"/>
  <c r="J8" i="1" s="1"/>
  <c r="I55" i="1" l="1"/>
  <c r="K55" i="1" s="1"/>
  <c r="D4" i="2" s="1"/>
  <c r="M18" i="1"/>
  <c r="J18" i="1"/>
  <c r="L18" i="1" s="1"/>
  <c r="L5" i="5"/>
  <c r="I5" i="5"/>
  <c r="K5" i="5" s="1"/>
  <c r="F36" i="1" l="1"/>
  <c r="F6" i="1"/>
  <c r="F7" i="1"/>
  <c r="F8" i="1"/>
  <c r="I8" i="1" s="1"/>
  <c r="F5" i="1"/>
  <c r="H36" i="1"/>
  <c r="I36" i="1" s="1"/>
  <c r="E3" i="5"/>
  <c r="E4" i="5"/>
  <c r="H4" i="5" s="1"/>
  <c r="J4" i="5" s="1"/>
  <c r="E6" i="5"/>
  <c r="H6" i="5" s="1"/>
  <c r="E7" i="5"/>
  <c r="H7" i="5" s="1"/>
  <c r="E8" i="5"/>
  <c r="H8" i="5" s="1"/>
  <c r="J8" i="5" s="1"/>
  <c r="E9" i="5"/>
  <c r="H9" i="5" s="1"/>
  <c r="J9" i="5" s="1"/>
  <c r="E10" i="5"/>
  <c r="H10" i="5" s="1"/>
  <c r="J10" i="5" s="1"/>
  <c r="E11" i="5"/>
  <c r="H11" i="5" s="1"/>
  <c r="J11" i="5" s="1"/>
  <c r="E12" i="5"/>
  <c r="H12" i="5" s="1"/>
  <c r="J12" i="5" s="1"/>
  <c r="E13" i="5"/>
  <c r="H13" i="5" s="1"/>
  <c r="J13" i="5" s="1"/>
  <c r="E14" i="5"/>
  <c r="H14" i="5" s="1"/>
  <c r="E15" i="5"/>
  <c r="H15" i="5" s="1"/>
  <c r="E16" i="5"/>
  <c r="H16" i="5" s="1"/>
  <c r="J16" i="5" s="1"/>
  <c r="E17" i="5"/>
  <c r="H17" i="5" s="1"/>
  <c r="J17" i="5" s="1"/>
  <c r="E18" i="5"/>
  <c r="H18" i="5" s="1"/>
  <c r="J18" i="5" s="1"/>
  <c r="E19" i="5"/>
  <c r="H19" i="5" s="1"/>
  <c r="J19" i="5" s="1"/>
  <c r="E20" i="5"/>
  <c r="H20" i="5" s="1"/>
  <c r="J20" i="5" s="1"/>
  <c r="E22" i="5"/>
  <c r="H22" i="5" s="1"/>
  <c r="J22" i="5" s="1"/>
  <c r="E23" i="5"/>
  <c r="H23" i="5" s="1"/>
  <c r="E24" i="5"/>
  <c r="H24" i="5" s="1"/>
  <c r="E25" i="5"/>
  <c r="H25" i="5" s="1"/>
  <c r="J25" i="5" s="1"/>
  <c r="E26" i="5"/>
  <c r="H26" i="5" s="1"/>
  <c r="J26" i="5" s="1"/>
  <c r="E27" i="5"/>
  <c r="H27" i="5" s="1"/>
  <c r="J27" i="5" s="1"/>
  <c r="E28" i="5"/>
  <c r="H28" i="5" s="1"/>
  <c r="J28" i="5" s="1"/>
  <c r="E29" i="5"/>
  <c r="H29" i="5" s="1"/>
  <c r="J29" i="5" s="1"/>
  <c r="E30" i="5"/>
  <c r="H30" i="5" s="1"/>
  <c r="J30" i="5" s="1"/>
  <c r="E31" i="5"/>
  <c r="H31" i="5" s="1"/>
  <c r="E32" i="5"/>
  <c r="H32" i="5" s="1"/>
  <c r="E33" i="5"/>
  <c r="H33" i="5" s="1"/>
  <c r="J33" i="5" s="1"/>
  <c r="E34" i="5"/>
  <c r="H34" i="5" s="1"/>
  <c r="J34" i="5" s="1"/>
  <c r="E35" i="5"/>
  <c r="H35" i="5" s="1"/>
  <c r="J35" i="5" s="1"/>
  <c r="E36" i="5"/>
  <c r="H36" i="5" s="1"/>
  <c r="J36" i="5" s="1"/>
  <c r="E37" i="5"/>
  <c r="H37" i="5" s="1"/>
  <c r="J37" i="5" s="1"/>
  <c r="E38" i="5"/>
  <c r="H38" i="5" s="1"/>
  <c r="J38" i="5" s="1"/>
  <c r="E39" i="5"/>
  <c r="H39" i="5" s="1"/>
  <c r="E40" i="5"/>
  <c r="H40" i="5" s="1"/>
  <c r="E41" i="5"/>
  <c r="H41" i="5" s="1"/>
  <c r="J41" i="5" s="1"/>
  <c r="E42" i="5"/>
  <c r="H42" i="5" s="1"/>
  <c r="J42" i="5" s="1"/>
  <c r="E43" i="5"/>
  <c r="H43" i="5" s="1"/>
  <c r="J43" i="5" s="1"/>
  <c r="E44" i="5"/>
  <c r="H44" i="5" s="1"/>
  <c r="J44" i="5" s="1"/>
  <c r="E2" i="5"/>
  <c r="G4" i="5"/>
  <c r="G6" i="5"/>
  <c r="I6" i="5" s="1"/>
  <c r="G7" i="5"/>
  <c r="I7" i="5" s="1"/>
  <c r="G8" i="5"/>
  <c r="G9" i="5"/>
  <c r="G10" i="5"/>
  <c r="G11" i="5"/>
  <c r="L11" i="5" s="1"/>
  <c r="G12" i="5"/>
  <c r="L12" i="5" s="1"/>
  <c r="G13" i="5"/>
  <c r="I13" i="5" s="1"/>
  <c r="G14" i="5"/>
  <c r="I14" i="5" s="1"/>
  <c r="G15" i="5"/>
  <c r="I15" i="5" s="1"/>
  <c r="G16" i="5"/>
  <c r="G17" i="5"/>
  <c r="G18" i="5"/>
  <c r="G19" i="5"/>
  <c r="L19" i="5" s="1"/>
  <c r="G20" i="5"/>
  <c r="L20" i="5" s="1"/>
  <c r="G22" i="5"/>
  <c r="I22" i="5" s="1"/>
  <c r="G23" i="5"/>
  <c r="I23" i="5" s="1"/>
  <c r="G24" i="5"/>
  <c r="I24" i="5" s="1"/>
  <c r="G25" i="5"/>
  <c r="G26" i="5"/>
  <c r="G27" i="5"/>
  <c r="G28" i="5"/>
  <c r="I28" i="5" s="1"/>
  <c r="G29" i="5"/>
  <c r="I29" i="5" s="1"/>
  <c r="G30" i="5"/>
  <c r="I30" i="5" s="1"/>
  <c r="G31" i="5"/>
  <c r="G32" i="5"/>
  <c r="I32" i="5" s="1"/>
  <c r="G33" i="5"/>
  <c r="G34" i="5"/>
  <c r="G35" i="5"/>
  <c r="G36" i="5"/>
  <c r="I36" i="5" s="1"/>
  <c r="G37" i="5"/>
  <c r="I37" i="5" s="1"/>
  <c r="G38" i="5"/>
  <c r="I38" i="5" s="1"/>
  <c r="G39" i="5"/>
  <c r="I39" i="5" s="1"/>
  <c r="G40" i="5"/>
  <c r="I40" i="5" s="1"/>
  <c r="G41" i="5"/>
  <c r="G42" i="5"/>
  <c r="G43" i="5"/>
  <c r="G44" i="5"/>
  <c r="I44" i="5" s="1"/>
  <c r="K8" i="1" l="1"/>
  <c r="L8" i="1" s="1"/>
  <c r="M8" i="1"/>
  <c r="L42" i="5"/>
  <c r="L34" i="5"/>
  <c r="L26" i="5"/>
  <c r="I20" i="5"/>
  <c r="K20" i="5" s="1"/>
  <c r="G48" i="5"/>
  <c r="H51" i="1" s="1"/>
  <c r="H46" i="5"/>
  <c r="I13" i="1" s="1"/>
  <c r="I19" i="5"/>
  <c r="K19" i="5" s="1"/>
  <c r="L43" i="5"/>
  <c r="L35" i="5"/>
  <c r="L27" i="5"/>
  <c r="J40" i="5"/>
  <c r="K40" i="5" s="1"/>
  <c r="L40" i="5"/>
  <c r="J24" i="5"/>
  <c r="K24" i="5" s="1"/>
  <c r="L24" i="5"/>
  <c r="H47" i="5"/>
  <c r="I26" i="1" s="1"/>
  <c r="J32" i="5"/>
  <c r="L32" i="5"/>
  <c r="H48" i="5"/>
  <c r="I51" i="1" s="1"/>
  <c r="K37" i="5"/>
  <c r="K29" i="5"/>
  <c r="I12" i="5"/>
  <c r="K12" i="5" s="1"/>
  <c r="L4" i="5"/>
  <c r="K28" i="5"/>
  <c r="I11" i="5"/>
  <c r="K11" i="5" s="1"/>
  <c r="L17" i="5"/>
  <c r="L9" i="5"/>
  <c r="K30" i="5"/>
  <c r="L18" i="5"/>
  <c r="L33" i="5"/>
  <c r="L16" i="5"/>
  <c r="L8" i="5"/>
  <c r="K22" i="5"/>
  <c r="L10" i="5"/>
  <c r="L41" i="5"/>
  <c r="L25" i="5"/>
  <c r="J36" i="1"/>
  <c r="K36" i="1"/>
  <c r="M36" i="1"/>
  <c r="J7" i="5"/>
  <c r="K7" i="5" s="1"/>
  <c r="L7" i="5"/>
  <c r="L14" i="5"/>
  <c r="J14" i="5"/>
  <c r="K14" i="5" s="1"/>
  <c r="K13" i="5"/>
  <c r="K32" i="5"/>
  <c r="L15" i="5"/>
  <c r="J15" i="5"/>
  <c r="K15" i="5" s="1"/>
  <c r="J6" i="5"/>
  <c r="L6" i="5"/>
  <c r="K38" i="5"/>
  <c r="L37" i="5"/>
  <c r="L29" i="5"/>
  <c r="L44" i="5"/>
  <c r="L36" i="5"/>
  <c r="L28" i="5"/>
  <c r="J39" i="5"/>
  <c r="K39" i="5" s="1"/>
  <c r="L39" i="5"/>
  <c r="L31" i="5"/>
  <c r="J31" i="5"/>
  <c r="J23" i="5"/>
  <c r="K23" i="5" s="1"/>
  <c r="L23" i="5"/>
  <c r="K44" i="5"/>
  <c r="I43" i="5"/>
  <c r="K43" i="5" s="1"/>
  <c r="I35" i="5"/>
  <c r="K35" i="5" s="1"/>
  <c r="I27" i="5"/>
  <c r="K27" i="5" s="1"/>
  <c r="I18" i="5"/>
  <c r="K18" i="5" s="1"/>
  <c r="I10" i="5"/>
  <c r="K10" i="5" s="1"/>
  <c r="I4" i="5"/>
  <c r="K4" i="5" s="1"/>
  <c r="L38" i="5"/>
  <c r="L30" i="5"/>
  <c r="L22" i="5"/>
  <c r="L13" i="5"/>
  <c r="I42" i="5"/>
  <c r="K42" i="5" s="1"/>
  <c r="I34" i="5"/>
  <c r="K34" i="5" s="1"/>
  <c r="I26" i="5"/>
  <c r="K26" i="5" s="1"/>
  <c r="I17" i="5"/>
  <c r="K17" i="5" s="1"/>
  <c r="I9" i="5"/>
  <c r="K9" i="5" s="1"/>
  <c r="I41" i="5"/>
  <c r="K41" i="5" s="1"/>
  <c r="I33" i="5"/>
  <c r="K33" i="5" s="1"/>
  <c r="I25" i="5"/>
  <c r="K25" i="5" s="1"/>
  <c r="I16" i="5"/>
  <c r="K16" i="5" s="1"/>
  <c r="I8" i="5"/>
  <c r="K8" i="5" s="1"/>
  <c r="G46" i="5"/>
  <c r="I31" i="5"/>
  <c r="G47" i="5"/>
  <c r="K36" i="5"/>
  <c r="F3" i="1"/>
  <c r="I3" i="1" s="1"/>
  <c r="K3" i="1" s="1"/>
  <c r="H3" i="1"/>
  <c r="J3" i="1" s="1"/>
  <c r="J48" i="5" l="1"/>
  <c r="K51" i="1" s="1"/>
  <c r="L46" i="5"/>
  <c r="M13" i="1" s="1"/>
  <c r="I48" i="5"/>
  <c r="J51" i="1" s="1"/>
  <c r="K47" i="5"/>
  <c r="L26" i="1" s="1"/>
  <c r="K6" i="5"/>
  <c r="K46" i="5" s="1"/>
  <c r="L13" i="1" s="1"/>
  <c r="J46" i="5"/>
  <c r="K13" i="1" s="1"/>
  <c r="L48" i="5"/>
  <c r="M51" i="1" s="1"/>
  <c r="I46" i="5"/>
  <c r="J13" i="1" s="1"/>
  <c r="L47" i="5"/>
  <c r="M26" i="1" s="1"/>
  <c r="J47" i="5"/>
  <c r="K26" i="1" s="1"/>
  <c r="I47" i="5"/>
  <c r="J26" i="1" s="1"/>
  <c r="H26" i="1"/>
  <c r="H13" i="1"/>
  <c r="L36" i="1"/>
  <c r="K31" i="5"/>
  <c r="K48" i="5" s="1"/>
  <c r="L51" i="1" s="1"/>
  <c r="L3" i="1"/>
  <c r="M3" i="1"/>
  <c r="H16" i="1"/>
  <c r="H14" i="1"/>
  <c r="H49" i="1"/>
  <c r="J49" i="1" s="1"/>
  <c r="F49" i="1"/>
  <c r="H50" i="1"/>
  <c r="J50" i="1" s="1"/>
  <c r="F50" i="1"/>
  <c r="H46" i="1"/>
  <c r="J46" i="1" s="1"/>
  <c r="F46" i="1"/>
  <c r="H45" i="1"/>
  <c r="J45" i="1" s="1"/>
  <c r="F45" i="1"/>
  <c r="H48" i="1"/>
  <c r="J48" i="1" s="1"/>
  <c r="F48" i="1"/>
  <c r="H47" i="1"/>
  <c r="J47" i="1" s="1"/>
  <c r="F47" i="1"/>
  <c r="H44" i="1"/>
  <c r="J44" i="1" s="1"/>
  <c r="F44" i="1"/>
  <c r="H43" i="1"/>
  <c r="J43" i="1" s="1"/>
  <c r="F43" i="1"/>
  <c r="H42" i="1"/>
  <c r="I42" i="1" s="1"/>
  <c r="K42" i="1" s="1"/>
  <c r="F42" i="1"/>
  <c r="F38" i="1"/>
  <c r="H38" i="1"/>
  <c r="E2" i="4"/>
  <c r="G2" i="4"/>
  <c r="I2" i="4" s="1"/>
  <c r="G3" i="4"/>
  <c r="I3" i="4" s="1"/>
  <c r="H7" i="1"/>
  <c r="J7" i="1" s="1"/>
  <c r="I7" i="1"/>
  <c r="K7" i="1" s="1"/>
  <c r="I11" i="1"/>
  <c r="H11" i="1"/>
  <c r="G2" i="5"/>
  <c r="H2" i="5"/>
  <c r="G3" i="5"/>
  <c r="I3" i="5" s="1"/>
  <c r="H3" i="5"/>
  <c r="J3" i="5" s="1"/>
  <c r="J16" i="1" l="1"/>
  <c r="L16" i="1" s="1"/>
  <c r="M16" i="1"/>
  <c r="J14" i="1"/>
  <c r="L14" i="1" s="1"/>
  <c r="M14" i="1"/>
  <c r="J2" i="5"/>
  <c r="J45" i="5" s="1"/>
  <c r="K4" i="1" s="1"/>
  <c r="H45" i="5"/>
  <c r="I4" i="1" s="1"/>
  <c r="I2" i="5"/>
  <c r="I45" i="5" s="1"/>
  <c r="J4" i="1" s="1"/>
  <c r="G45" i="5"/>
  <c r="K11" i="1"/>
  <c r="K3" i="5"/>
  <c r="I49" i="1"/>
  <c r="I50" i="1"/>
  <c r="M11" i="1"/>
  <c r="L7" i="1"/>
  <c r="I46" i="1"/>
  <c r="I45" i="1"/>
  <c r="K45" i="1" s="1"/>
  <c r="L45" i="1" s="1"/>
  <c r="J42" i="1"/>
  <c r="L42" i="1" s="1"/>
  <c r="I47" i="1"/>
  <c r="K47" i="1" s="1"/>
  <c r="L47" i="1" s="1"/>
  <c r="I43" i="1"/>
  <c r="M42" i="1"/>
  <c r="I48" i="1"/>
  <c r="K48" i="1" s="1"/>
  <c r="L48" i="1" s="1"/>
  <c r="I44" i="1"/>
  <c r="K44" i="1" s="1"/>
  <c r="L44" i="1" s="1"/>
  <c r="M7" i="1"/>
  <c r="J38" i="1"/>
  <c r="I38" i="1"/>
  <c r="K38" i="1" s="1"/>
  <c r="H3" i="4"/>
  <c r="J3" i="4" s="1"/>
  <c r="K3" i="4" s="1"/>
  <c r="H2" i="4"/>
  <c r="J2" i="4" s="1"/>
  <c r="K2" i="4" s="1"/>
  <c r="L2" i="4"/>
  <c r="J11" i="1"/>
  <c r="G11" i="1"/>
  <c r="L2" i="5"/>
  <c r="L3" i="5"/>
  <c r="L45" i="5" l="1"/>
  <c r="M4" i="1" s="1"/>
  <c r="H4" i="1"/>
  <c r="K2" i="5"/>
  <c r="K45" i="5" s="1"/>
  <c r="L4" i="1" s="1"/>
  <c r="L11" i="1"/>
  <c r="K49" i="1"/>
  <c r="L49" i="1" s="1"/>
  <c r="M49" i="1"/>
  <c r="K50" i="1"/>
  <c r="L50" i="1" s="1"/>
  <c r="M50" i="1"/>
  <c r="K46" i="1"/>
  <c r="L46" i="1" s="1"/>
  <c r="M46" i="1"/>
  <c r="M45" i="1"/>
  <c r="L38" i="1"/>
  <c r="M47" i="1"/>
  <c r="M48" i="1"/>
  <c r="M43" i="1"/>
  <c r="K43" i="1"/>
  <c r="L43" i="1" s="1"/>
  <c r="M44" i="1"/>
  <c r="M38" i="1"/>
  <c r="F3" i="4"/>
  <c r="E3" i="4" s="1"/>
  <c r="I15" i="1" l="1"/>
  <c r="K15" i="1" s="1"/>
  <c r="I20" i="1"/>
  <c r="K20" i="1" s="1"/>
  <c r="I12" i="1"/>
  <c r="H15" i="1"/>
  <c r="H20" i="1"/>
  <c r="G20" i="1" s="1"/>
  <c r="H12" i="1"/>
  <c r="M15" i="1" l="1"/>
  <c r="J15" i="1"/>
  <c r="L15" i="1" s="1"/>
  <c r="M20" i="1"/>
  <c r="J20" i="1"/>
  <c r="L20" i="1" s="1"/>
  <c r="K21" i="1" l="1"/>
  <c r="H21" i="1"/>
  <c r="J21" i="1" s="1"/>
  <c r="H2" i="1"/>
  <c r="K2" i="1"/>
  <c r="J2" i="1" l="1"/>
  <c r="L2" i="1" s="1"/>
  <c r="M21" i="1"/>
  <c r="M2" i="1"/>
  <c r="K12" i="1" l="1"/>
  <c r="M12" i="1" l="1"/>
  <c r="G12" i="1"/>
  <c r="J12" i="1"/>
  <c r="L12" i="1" s="1"/>
  <c r="I53" i="1"/>
  <c r="K53" i="1" s="1"/>
  <c r="H34" i="1"/>
  <c r="F37" i="1"/>
  <c r="F39" i="1"/>
  <c r="F40" i="1"/>
  <c r="F41" i="1"/>
  <c r="F24" i="1"/>
  <c r="F25" i="1"/>
  <c r="F19" i="1"/>
  <c r="I6" i="1" l="1"/>
  <c r="I5" i="1"/>
  <c r="H55" i="1"/>
  <c r="B4" i="2" s="1"/>
  <c r="H9" i="1"/>
  <c r="H10" i="1"/>
  <c r="H5" i="1"/>
  <c r="H6" i="1"/>
  <c r="H19" i="1"/>
  <c r="H24" i="1"/>
  <c r="H25" i="1"/>
  <c r="H28" i="1"/>
  <c r="G28" i="1" s="1"/>
  <c r="H29" i="1"/>
  <c r="H30" i="1"/>
  <c r="H31" i="1"/>
  <c r="H32" i="1"/>
  <c r="H33" i="1"/>
  <c r="H37" i="1"/>
  <c r="H39" i="1"/>
  <c r="H40" i="1"/>
  <c r="H41" i="1"/>
  <c r="I9" i="1"/>
  <c r="I10" i="1"/>
  <c r="M55" i="1" l="1"/>
  <c r="F4" i="2" s="1"/>
  <c r="G55" i="1"/>
  <c r="J55" i="1"/>
  <c r="H54" i="1"/>
  <c r="H56" i="1"/>
  <c r="H58" i="1"/>
  <c r="K5" i="1"/>
  <c r="I54" i="1"/>
  <c r="K54" i="1" s="1"/>
  <c r="H53" i="1"/>
  <c r="K6" i="1"/>
  <c r="A3" i="2"/>
  <c r="A5" i="2"/>
  <c r="A6" i="2"/>
  <c r="A7" i="2"/>
  <c r="A8" i="2"/>
  <c r="L55" i="1" l="1"/>
  <c r="E4" i="2" s="1"/>
  <c r="C4" i="2"/>
  <c r="H57" i="1"/>
  <c r="J57" i="1" s="1"/>
  <c r="J56" i="1"/>
  <c r="B3" i="2"/>
  <c r="B10" i="2" s="1"/>
  <c r="J54" i="1"/>
  <c r="G54" i="1"/>
  <c r="M54" i="1"/>
  <c r="B6" i="2"/>
  <c r="J58" i="1"/>
  <c r="B2" i="2"/>
  <c r="J5" i="1"/>
  <c r="L5" i="1" s="1"/>
  <c r="M5" i="1"/>
  <c r="J37" i="1"/>
  <c r="I39" i="1"/>
  <c r="J40" i="1"/>
  <c r="I41" i="1"/>
  <c r="K41" i="1" s="1"/>
  <c r="J24" i="1"/>
  <c r="J28" i="1"/>
  <c r="L29" i="1"/>
  <c r="L30" i="1"/>
  <c r="L31" i="1"/>
  <c r="L32" i="1"/>
  <c r="L33" i="1"/>
  <c r="L34" i="1"/>
  <c r="I24" i="1"/>
  <c r="I25" i="1"/>
  <c r="I19" i="1"/>
  <c r="J25" i="1"/>
  <c r="J9" i="1"/>
  <c r="J10" i="1"/>
  <c r="I56" i="1" l="1"/>
  <c r="I57" i="1" s="1"/>
  <c r="K39" i="1"/>
  <c r="H59" i="1"/>
  <c r="H60" i="1" s="1"/>
  <c r="B5" i="2"/>
  <c r="J19" i="1"/>
  <c r="J6" i="1"/>
  <c r="L6" i="1" s="1"/>
  <c r="M6" i="1"/>
  <c r="J41" i="1"/>
  <c r="L41" i="1" s="1"/>
  <c r="I37" i="1"/>
  <c r="K37" i="1" s="1"/>
  <c r="L37" i="1" s="1"/>
  <c r="J39" i="1"/>
  <c r="I40" i="1"/>
  <c r="K40" i="1" s="1"/>
  <c r="G10" i="1"/>
  <c r="G53" i="1"/>
  <c r="G9" i="1"/>
  <c r="M41" i="1"/>
  <c r="M39" i="1"/>
  <c r="M10" i="1"/>
  <c r="K10" i="1"/>
  <c r="L10" i="1" s="1"/>
  <c r="L39" i="1" l="1"/>
  <c r="I58" i="1"/>
  <c r="K56" i="1"/>
  <c r="L56" i="1" s="1"/>
  <c r="G56" i="1"/>
  <c r="M56" i="1"/>
  <c r="K57" i="1"/>
  <c r="L57" i="1" s="1"/>
  <c r="M57" i="1"/>
  <c r="G57" i="1"/>
  <c r="J59" i="1"/>
  <c r="B7" i="2"/>
  <c r="C3" i="2"/>
  <c r="C10" i="2" s="1"/>
  <c r="M40" i="1"/>
  <c r="C6" i="2"/>
  <c r="M37" i="1"/>
  <c r="L40" i="1"/>
  <c r="J53" i="1"/>
  <c r="C2" i="2" s="1"/>
  <c r="M19" i="1"/>
  <c r="M24" i="1"/>
  <c r="M25" i="1"/>
  <c r="K19" i="1"/>
  <c r="L19" i="1" s="1"/>
  <c r="K24" i="1"/>
  <c r="K25" i="1"/>
  <c r="L25" i="1" s="1"/>
  <c r="D2" i="2"/>
  <c r="M28" i="1"/>
  <c r="K28" i="1"/>
  <c r="L28" i="1" s="1"/>
  <c r="J60" i="1" l="1"/>
  <c r="C8" i="2" s="1"/>
  <c r="I59" i="1"/>
  <c r="K58" i="1"/>
  <c r="G58" i="1"/>
  <c r="M58" i="1"/>
  <c r="F6" i="2" s="1"/>
  <c r="B8" i="2"/>
  <c r="L53" i="1"/>
  <c r="E2" i="2" s="1"/>
  <c r="C5" i="2"/>
  <c r="L24" i="1"/>
  <c r="D5" i="2"/>
  <c r="M9" i="1"/>
  <c r="F3" i="2" s="1"/>
  <c r="F10" i="2" s="1"/>
  <c r="K9" i="1"/>
  <c r="L9" i="1" s="1"/>
  <c r="M53" i="1"/>
  <c r="F2" i="2" s="1"/>
  <c r="L58" i="1" l="1"/>
  <c r="E6" i="2" s="1"/>
  <c r="D6" i="2"/>
  <c r="I60" i="1"/>
  <c r="K59" i="1"/>
  <c r="L59" i="1" s="1"/>
  <c r="G59" i="1"/>
  <c r="M59" i="1"/>
  <c r="C7" i="2"/>
  <c r="F5" i="2"/>
  <c r="E5" i="2"/>
  <c r="D3" i="2"/>
  <c r="D10" i="2" s="1"/>
  <c r="K60" i="1" l="1"/>
  <c r="M60" i="1"/>
  <c r="F8" i="2" s="1"/>
  <c r="G60" i="1"/>
  <c r="D7" i="2"/>
  <c r="E7" i="2"/>
  <c r="F7" i="2"/>
  <c r="L54" i="1"/>
  <c r="E3" i="2" s="1"/>
  <c r="E10" i="2" s="1"/>
  <c r="L60" i="1" l="1"/>
  <c r="E8" i="2" s="1"/>
  <c r="D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Emiliano Cimoli</author>
  </authors>
  <commentList>
    <comment ref="B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Emiliano Cimoli:</t>
        </r>
        <r>
          <rPr>
            <sz val="9"/>
            <color indexed="81"/>
            <rFont val="Tahoma"/>
            <family val="2"/>
          </rPr>
          <t xml:space="preserve">
Indicates if the item is used for buoyancy purposes only</t>
        </r>
      </text>
    </comment>
    <comment ref="M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Emiliano Cimoli:</t>
        </r>
        <r>
          <rPr>
            <sz val="9"/>
            <color indexed="81"/>
            <rFont val="Tahoma"/>
            <family val="2"/>
          </rPr>
          <t xml:space="preserve">
If negative, it pushes up.
If positve, it sinks pushing down.</t>
        </r>
      </text>
    </comment>
    <comment ref="G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Emiliano Cimoli:</t>
        </r>
        <r>
          <rPr>
            <sz val="9"/>
            <color indexed="81"/>
            <rFont val="Tahoma"/>
            <family val="2"/>
          </rPr>
          <t xml:space="preserve">
Not measurable as made of multple materials</t>
        </r>
      </text>
    </comment>
    <comment ref="M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Emiliano Cimoli:</t>
        </r>
        <r>
          <rPr>
            <sz val="9"/>
            <color indexed="81"/>
            <rFont val="Tahoma"/>
            <family val="2"/>
          </rPr>
          <t xml:space="preserve">
Overestimation</t>
        </r>
      </text>
    </comment>
    <comment ref="A29" authorId="0" shapeId="0" xr:uid="{BFB0BE24-94B6-4240-B466-B192AD3D4A40}">
      <text>
        <r>
          <rPr>
            <b/>
            <sz val="9"/>
            <color indexed="81"/>
            <rFont val="Tahoma"/>
            <family val="2"/>
          </rPr>
          <t>Emiliano Cimoli:</t>
        </r>
        <r>
          <rPr>
            <sz val="9"/>
            <color indexed="81"/>
            <rFont val="Tahoma"/>
            <family val="2"/>
          </rPr>
          <t xml:space="preserve">
Items inside the enclosure, do not count in volume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Emiliano Cimoli</author>
  </authors>
  <commentList>
    <comment ref="L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Emiliano Cimoli:</t>
        </r>
        <r>
          <rPr>
            <sz val="9"/>
            <color indexed="81"/>
            <rFont val="Tahoma"/>
            <family val="2"/>
          </rPr>
          <t xml:space="preserve">
If negative, it pushes up.
If positve, it sinks pushing down.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Emiliano Cimoli</author>
  </authors>
  <commentList>
    <comment ref="B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Emiliano Cimoli:</t>
        </r>
        <r>
          <rPr>
            <sz val="9"/>
            <color indexed="81"/>
            <rFont val="Tahoma"/>
            <family val="2"/>
          </rPr>
          <t xml:space="preserve">
Weight above the water</t>
        </r>
      </text>
    </comment>
    <comment ref="C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Emiliano Cimoli:</t>
        </r>
        <r>
          <rPr>
            <sz val="9"/>
            <color indexed="81"/>
            <rFont val="Tahoma"/>
            <family val="2"/>
          </rPr>
          <t xml:space="preserve">
Force pushing downwards, sinking.</t>
        </r>
      </text>
    </comment>
    <comment ref="D1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Emiliano Cimoli:</t>
        </r>
        <r>
          <rPr>
            <sz val="9"/>
            <color indexed="81"/>
            <rFont val="Tahoma"/>
            <family val="2"/>
          </rPr>
          <t xml:space="preserve">
Force pushing upwards, floating.</t>
        </r>
      </text>
    </comment>
    <comment ref="E1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Emiliano Cimoli:</t>
        </r>
        <r>
          <rPr>
            <sz val="9"/>
            <color indexed="81"/>
            <rFont val="Tahoma"/>
            <family val="2"/>
          </rPr>
          <t xml:space="preserve">
Difference between floating and sinking forces. If negative goes down. Sinks. If positive goes up. Floats.</t>
        </r>
      </text>
    </comment>
    <comment ref="F1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Emiliano Cimoli:</t>
        </r>
        <r>
          <rPr>
            <sz val="9"/>
            <color indexed="81"/>
            <rFont val="Tahoma"/>
            <family val="2"/>
          </rPr>
          <t xml:space="preserve">
If negative, it goes up.
If positive, it sinks.</t>
        </r>
      </text>
    </comment>
  </commentList>
</comments>
</file>

<file path=xl/sharedStrings.xml><?xml version="1.0" encoding="utf-8"?>
<sst xmlns="http://schemas.openxmlformats.org/spreadsheetml/2006/main" count="292" uniqueCount="130">
  <si>
    <t>DPU</t>
  </si>
  <si>
    <t>Kestrel</t>
  </si>
  <si>
    <t>Internal bracket</t>
  </si>
  <si>
    <t>TriOS ACC</t>
  </si>
  <si>
    <t>n/a</t>
  </si>
  <si>
    <t>Other electronics &amp; cables</t>
  </si>
  <si>
    <t>Gravity Force (N)</t>
  </si>
  <si>
    <t>Weight in water (kg)</t>
  </si>
  <si>
    <t>Sony a6300 + 16-50 mm + caseR</t>
  </si>
  <si>
    <t>Sony a6300 +  35 mm + caseR</t>
  </si>
  <si>
    <t>External bracket (Aluminium &amp; HTPE)</t>
  </si>
  <si>
    <t>Only Enclosure (no filling)</t>
  </si>
  <si>
    <t>Total middle+bottom</t>
  </si>
  <si>
    <t>Weigth  p.u. (kg)</t>
  </si>
  <si>
    <t>Object density (kg/m3)</t>
  </si>
  <si>
    <t>Fluid density (kg/m3)</t>
  </si>
  <si>
    <t>Gravity (m/s2)</t>
  </si>
  <si>
    <t>Buoyant Force (N)</t>
  </si>
  <si>
    <t>Total Force (N)</t>
  </si>
  <si>
    <t>LEAD Pack 3 (230 g) (8x)</t>
  </si>
  <si>
    <t xml:space="preserve">Skiis (x2) </t>
  </si>
  <si>
    <t>Mod.</t>
  </si>
  <si>
    <t>Y</t>
  </si>
  <si>
    <t>N</t>
  </si>
  <si>
    <t>Qty</t>
  </si>
  <si>
    <t>PVC Floater 40x9 cm (x4)</t>
  </si>
  <si>
    <t>PVC Floater 35x9 cm (x2)</t>
  </si>
  <si>
    <t>Gravity force contribution (N)</t>
  </si>
  <si>
    <t>Volume p.u. (m3)</t>
  </si>
  <si>
    <t>Weight contribution (kg)</t>
  </si>
  <si>
    <t>Volume contribution (m3)</t>
  </si>
  <si>
    <t>Weight contribution in water (kg)</t>
  </si>
  <si>
    <t>Buoyant Force contribution (N)</t>
  </si>
  <si>
    <t>Total Force contribution (N)</t>
  </si>
  <si>
    <t>Bottom weights</t>
  </si>
  <si>
    <t>Result</t>
  </si>
  <si>
    <t>Weights (kg)</t>
  </si>
  <si>
    <t>Total system</t>
  </si>
  <si>
    <t>Total enclosure</t>
  </si>
  <si>
    <t>Vertical location (see illustration sheet)</t>
  </si>
  <si>
    <t>For each ski</t>
  </si>
  <si>
    <t>Top</t>
  </si>
  <si>
    <t>Legs area</t>
  </si>
  <si>
    <t>Enclosure frame</t>
  </si>
  <si>
    <t>Enclosure</t>
  </si>
  <si>
    <t>Support bar along (2x)</t>
  </si>
  <si>
    <t>Item (x amount available/used)</t>
  </si>
  <si>
    <t>Legs (Aluminium) short (x4)</t>
  </si>
  <si>
    <t>Legs (Aluminium) long (x4)</t>
  </si>
  <si>
    <t>Reinforc. Bar. (2x)</t>
  </si>
  <si>
    <t>Support cross bars (2x)</t>
  </si>
  <si>
    <t>Flotation foams and tubes (x4)</t>
  </si>
  <si>
    <t>Bottom frame aluminium</t>
  </si>
  <si>
    <t>Water salinity</t>
  </si>
  <si>
    <t>0 &lt; T &lt; 40 ◦C</t>
  </si>
  <si>
    <t>Water Temperature</t>
  </si>
  <si>
    <t>Pressure</t>
  </si>
  <si>
    <t>Density</t>
  </si>
  <si>
    <t>0 &lt; S &lt; 42 PSU</t>
  </si>
  <si>
    <t>PVC Floater long 101x7.5 (x2 LX)</t>
  </si>
  <si>
    <t>PVC Floater long 101x7.5 (x2 RX)</t>
  </si>
  <si>
    <t>Buoyancy foam R-3312 support (RX)</t>
  </si>
  <si>
    <t>Buoyancy foam R-3312 support (LX)</t>
  </si>
  <si>
    <t>SS wire (Qty = x metre)</t>
  </si>
  <si>
    <t>Subconn cable (Qty = x metre)</t>
  </si>
  <si>
    <t>LED cable (Qty = x metre)</t>
  </si>
  <si>
    <t>TriOS cable (Qty = x metre)</t>
  </si>
  <si>
    <t>Metres</t>
  </si>
  <si>
    <t>SS + Subconn (Qty = x metre)</t>
  </si>
  <si>
    <t xml:space="preserve">SS bolts (S) </t>
  </si>
  <si>
    <t xml:space="preserve">SS bolts (M) </t>
  </si>
  <si>
    <t xml:space="preserve">SS bolts (L) </t>
  </si>
  <si>
    <t>Nuts</t>
  </si>
  <si>
    <t>Top skies</t>
  </si>
  <si>
    <t xml:space="preserve">Support frame bolts </t>
  </si>
  <si>
    <t>SS Hookrings</t>
  </si>
  <si>
    <t>SS Nuts</t>
  </si>
  <si>
    <t>SS nuts hookrings</t>
  </si>
  <si>
    <t>SS Giant clamps</t>
  </si>
  <si>
    <t>LEAD Pack 5 (870 g) (2x)</t>
  </si>
  <si>
    <t>LEAD Pack 4 (480 g) (1x)</t>
  </si>
  <si>
    <t>LEAD Pack 3 (440 g) (2x)</t>
  </si>
  <si>
    <t>LEAD Pack 2 (426 g) (1x)</t>
  </si>
  <si>
    <t>LEAD Pack 1 (435 g) (2x)</t>
  </si>
  <si>
    <t>LEAD Pack 5 (240 g) (2x)</t>
  </si>
  <si>
    <t>LEAD Pack 4 (228 g) (2x)</t>
  </si>
  <si>
    <t>LEAD Pack 1 (222 g) (2x)</t>
  </si>
  <si>
    <t>LEAD Pack 2 (234 g) (2x)</t>
  </si>
  <si>
    <t>LEAD Pack 2 (197 g) (2x)</t>
  </si>
  <si>
    <t>LEAD Pack 1 (113 g) (3x)</t>
  </si>
  <si>
    <t>LEAD Pack 1 (105 g) (2x)</t>
  </si>
  <si>
    <t>LEAD Pack 1 (100 g) (3x)</t>
  </si>
  <si>
    <t>bolts</t>
  </si>
  <si>
    <t>PVC cups</t>
  </si>
  <si>
    <t>316 U Carabiner</t>
  </si>
  <si>
    <t>Back cable locks</t>
  </si>
  <si>
    <t>Hornet cable locks</t>
  </si>
  <si>
    <t>Bottom</t>
  </si>
  <si>
    <t>SS N&amp;B&amp;C</t>
  </si>
  <si>
    <t>Clamp polyamide (x2)</t>
  </si>
  <si>
    <t>Trios support bracket aluminium</t>
  </si>
  <si>
    <t>Base R-3312 float (3 units) (RX)</t>
  </si>
  <si>
    <t>Base R-3312 float (3 units) (LX)</t>
  </si>
  <si>
    <t>Climber Back SS carabiners</t>
  </si>
  <si>
    <t>Climber Front SS carabiners</t>
  </si>
  <si>
    <t>Front cable locks</t>
  </si>
  <si>
    <t>Clamp poly.bolt (x4)</t>
  </si>
  <si>
    <t>Clamp poly. nut (x4)</t>
  </si>
  <si>
    <t xml:space="preserve">TriOS support bracket bolts (x4) </t>
  </si>
  <si>
    <t>Back &amp; front cable locks</t>
  </si>
  <si>
    <t>SS nuts</t>
  </si>
  <si>
    <t>Total</t>
  </si>
  <si>
    <t>top</t>
  </si>
  <si>
    <t>legs</t>
  </si>
  <si>
    <t xml:space="preserve">frame+enclosure </t>
  </si>
  <si>
    <t>bottom</t>
  </si>
  <si>
    <t>LEDs with 1 meter cbl &amp; support frame (x4)</t>
  </si>
  <si>
    <t>Payloads</t>
  </si>
  <si>
    <t>Internal</t>
  </si>
  <si>
    <t>Cable type</t>
  </si>
  <si>
    <t>weight (kg) x m</t>
  </si>
  <si>
    <t>Insta360 camera (with enclosure) (x1)</t>
  </si>
  <si>
    <t>GoPro Hero 5 (with enclosure) (2x)</t>
  </si>
  <si>
    <t>Volume (m3) x m</t>
  </si>
  <si>
    <t>Density (kg/m3)</t>
  </si>
  <si>
    <t>Total middle (enclosure+frame)</t>
  </si>
  <si>
    <t>Total bottom (bottom weights)</t>
  </si>
  <si>
    <t>Total enclosure frame only</t>
  </si>
  <si>
    <t>Total legs&amp;sensor area</t>
  </si>
  <si>
    <t>Total top flotation &amp; skiis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</si>
</sst>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4" borderId="1" xfId="0" applyFill="1" applyBorder="1"/>
    <xf numFmtId="0" fontId="0" fillId="5" borderId="1" xfId="0" applyFill="1" applyBorder="1"/>
    <xf numFmtId="0" fontId="0" fillId="0" borderId="1" xfId="0" applyBorder="1"/>
    <xf numFmtId="0" fontId="0" fillId="6" borderId="1" xfId="0" applyFill="1" applyBorder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/>
    <xf numFmtId="0" fontId="0" fillId="6" borderId="4" xfId="0" applyFill="1" applyBorder="1"/>
    <xf numFmtId="0" fontId="1" fillId="2" borderId="2" xfId="0" applyFont="1" applyFill="1" applyBorder="1" applyAlignment="1">
      <alignment horizontal="center" vertical="top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3" xfId="0" applyFill="1" applyBorder="1"/>
    <xf numFmtId="0" fontId="0" fillId="0" borderId="0" xfId="0" applyBorder="1"/>
    <xf numFmtId="0" fontId="0" fillId="4" borderId="1" xfId="0" applyFill="1" applyBorder="1" applyAlignment="1"/>
    <xf numFmtId="0" fontId="0" fillId="4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7" borderId="1" xfId="0" applyFill="1" applyBorder="1" applyAlignment="1"/>
    <xf numFmtId="0" fontId="0" fillId="7" borderId="1" xfId="0" applyFill="1" applyBorder="1"/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 applyBorder="1"/>
    <xf numFmtId="0" fontId="1" fillId="0" borderId="1" xfId="0" applyFont="1" applyFill="1" applyBorder="1" applyAlignment="1">
      <alignment horizontal="center" vertical="top" wrapText="1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/>
    <xf numFmtId="0" fontId="0" fillId="8" borderId="1" xfId="0" applyFill="1" applyBorder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right"/>
    </xf>
    <xf numFmtId="0" fontId="0" fillId="8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/>
    <xf numFmtId="0" fontId="0" fillId="9" borderId="1" xfId="0" applyFill="1" applyBorder="1"/>
    <xf numFmtId="0" fontId="0" fillId="9" borderId="1" xfId="0" applyFill="1" applyBorder="1" applyAlignment="1">
      <alignment horizontal="right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/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right"/>
    </xf>
    <xf numFmtId="0" fontId="0" fillId="8" borderId="1" xfId="0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top" wrapText="1"/>
    </xf>
    <xf numFmtId="0" fontId="0" fillId="0" borderId="0" xfId="0" applyAlignment="1">
      <alignment horizontal="right"/>
    </xf>
    <xf numFmtId="0" fontId="0" fillId="7" borderId="1" xfId="0" applyFill="1" applyBorder="1" applyAlignment="1">
      <alignment horizontal="right" vertical="center"/>
    </xf>
    <xf numFmtId="0" fontId="0" fillId="8" borderId="1" xfId="0" applyFill="1" applyBorder="1" applyAlignment="1">
      <alignment horizontal="right" vertical="center"/>
    </xf>
    <xf numFmtId="0" fontId="0" fillId="8" borderId="1" xfId="0" applyFill="1" applyBorder="1" applyAlignment="1">
      <alignment horizontal="right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 applyAlignment="1">
      <alignment horizontal="right" vertical="center"/>
    </xf>
    <xf numFmtId="0" fontId="0" fillId="4" borderId="1" xfId="0" applyFill="1" applyBorder="1" applyAlignment="1">
      <alignment horizontal="right"/>
    </xf>
    <xf numFmtId="0" fontId="0" fillId="9" borderId="1" xfId="0" applyFill="1" applyBorder="1" applyAlignment="1">
      <alignment horizontal="right" vertical="center" wrapText="1"/>
    </xf>
    <xf numFmtId="0" fontId="0" fillId="9" borderId="1" xfId="0" applyFill="1" applyBorder="1" applyAlignment="1">
      <alignment horizontal="right" vertical="center"/>
    </xf>
    <xf numFmtId="0" fontId="0" fillId="5" borderId="1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/>
    </xf>
    <xf numFmtId="0" fontId="0" fillId="10" borderId="1" xfId="0" applyFill="1" applyBorder="1" applyAlignment="1">
      <alignment horizontal="right"/>
    </xf>
    <xf numFmtId="0" fontId="0" fillId="10" borderId="1" xfId="0" applyFill="1" applyBorder="1" applyAlignment="1">
      <alignment horizontal="right" vertical="center" wrapText="1"/>
    </xf>
    <xf numFmtId="11" fontId="0" fillId="8" borderId="1" xfId="0" applyNumberFormat="1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0" fillId="5" borderId="8" xfId="0" applyFill="1" applyBorder="1" applyAlignment="1">
      <alignment horizontal="center" vertical="center" wrapText="1"/>
    </xf>
    <xf numFmtId="0" fontId="0" fillId="5" borderId="8" xfId="0" applyFill="1" applyBorder="1" applyAlignment="1"/>
    <xf numFmtId="0" fontId="0" fillId="5" borderId="8" xfId="0" applyFill="1" applyBorder="1"/>
    <xf numFmtId="0" fontId="0" fillId="5" borderId="8" xfId="0" applyFill="1" applyBorder="1" applyAlignment="1">
      <alignment horizontal="right"/>
    </xf>
    <xf numFmtId="0" fontId="0" fillId="11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284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"/>
  <sheetViews>
    <sheetView tabSelected="1" zoomScale="70" zoomScaleNormal="70" workbookViewId="0">
      <selection activeCell="F28" sqref="F28"/>
    </sheetView>
  </sheetViews>
  <sheetFormatPr defaultRowHeight="15" x14ac:dyDescent="0.25"/>
  <cols>
    <col min="1" max="1" width="17.5703125" customWidth="1"/>
    <col min="2" max="2" width="6.5703125" customWidth="1"/>
    <col min="3" max="3" width="40.42578125" customWidth="1"/>
    <col min="4" max="4" width="5.140625" customWidth="1"/>
    <col min="5" max="6" width="10.85546875" customWidth="1"/>
    <col min="7" max="7" width="14.85546875" customWidth="1"/>
    <col min="8" max="8" width="14.7109375" style="13" customWidth="1"/>
    <col min="9" max="10" width="13.85546875" customWidth="1"/>
    <col min="11" max="11" width="12.7109375" customWidth="1"/>
    <col min="12" max="12" width="11.85546875" customWidth="1"/>
    <col min="13" max="13" width="14.5703125" customWidth="1"/>
    <col min="14" max="14" width="11.42578125" customWidth="1"/>
    <col min="15" max="15" width="11.140625" customWidth="1"/>
  </cols>
  <sheetData>
    <row r="1" spans="1:15" s="19" customFormat="1" ht="50.25" customHeight="1" x14ac:dyDescent="0.25">
      <c r="A1" s="21" t="s">
        <v>39</v>
      </c>
      <c r="B1" s="21" t="s">
        <v>21</v>
      </c>
      <c r="C1" s="21" t="s">
        <v>46</v>
      </c>
      <c r="D1" s="21" t="s">
        <v>24</v>
      </c>
      <c r="E1" s="21" t="s">
        <v>13</v>
      </c>
      <c r="F1" s="21" t="s">
        <v>28</v>
      </c>
      <c r="G1" s="21" t="s">
        <v>14</v>
      </c>
      <c r="H1" s="21" t="s">
        <v>29</v>
      </c>
      <c r="I1" s="21" t="s">
        <v>30</v>
      </c>
      <c r="J1" s="21" t="s">
        <v>27</v>
      </c>
      <c r="K1" s="21" t="s">
        <v>32</v>
      </c>
      <c r="L1" s="21" t="s">
        <v>33</v>
      </c>
      <c r="M1" s="21" t="s">
        <v>31</v>
      </c>
      <c r="N1" s="21" t="s">
        <v>15</v>
      </c>
      <c r="O1" s="21" t="s">
        <v>16</v>
      </c>
    </row>
    <row r="2" spans="1:15" s="20" customFormat="1" x14ac:dyDescent="0.25">
      <c r="A2" s="25" t="s">
        <v>41</v>
      </c>
      <c r="B2" s="17" t="s">
        <v>23</v>
      </c>
      <c r="C2" s="18" t="s">
        <v>20</v>
      </c>
      <c r="D2" s="26">
        <v>2</v>
      </c>
      <c r="E2" s="26">
        <v>1.75</v>
      </c>
      <c r="F2" s="26" t="s">
        <v>4</v>
      </c>
      <c r="G2" s="26" t="s">
        <v>4</v>
      </c>
      <c r="H2" s="26">
        <f>E2*D2</f>
        <v>3.5</v>
      </c>
      <c r="I2" s="26"/>
      <c r="J2" s="26">
        <f>H2*O2</f>
        <v>34.335000000000001</v>
      </c>
      <c r="K2" s="26">
        <f>N2*I2*O2</f>
        <v>0</v>
      </c>
      <c r="L2" s="26">
        <f>K2-J2</f>
        <v>-34.335000000000001</v>
      </c>
      <c r="M2" s="26">
        <f>H2-(I2*N2)</f>
        <v>3.5</v>
      </c>
      <c r="N2" s="26">
        <v>1030</v>
      </c>
      <c r="O2" s="26">
        <v>9.81</v>
      </c>
    </row>
    <row r="3" spans="1:15" s="20" customFormat="1" x14ac:dyDescent="0.25">
      <c r="A3" s="25"/>
      <c r="B3" s="17" t="s">
        <v>23</v>
      </c>
      <c r="C3" s="18" t="s">
        <v>49</v>
      </c>
      <c r="D3" s="26">
        <v>2</v>
      </c>
      <c r="E3" s="26">
        <v>0.16</v>
      </c>
      <c r="F3" s="26">
        <f>E3/G3</f>
        <v>5.925925925925926E-5</v>
      </c>
      <c r="G3" s="26">
        <v>2700</v>
      </c>
      <c r="H3" s="26">
        <f t="shared" ref="H3" si="0">E3*D3</f>
        <v>0.32</v>
      </c>
      <c r="I3" s="26">
        <f t="shared" ref="I3" si="1">D3*F3</f>
        <v>1.1851851851851852E-4</v>
      </c>
      <c r="J3" s="26">
        <f t="shared" ref="J3" si="2">H3*O3</f>
        <v>3.1392000000000002</v>
      </c>
      <c r="K3" s="26">
        <f t="shared" ref="K3" si="3">N3*I3*O3</f>
        <v>1.1975466666666668</v>
      </c>
      <c r="L3" s="26">
        <f t="shared" ref="L3" si="4">K3-J3</f>
        <v>-1.9416533333333335</v>
      </c>
      <c r="M3" s="26">
        <f t="shared" ref="M3" si="5">H3-(I3*N3)</f>
        <v>0.19792592592592595</v>
      </c>
      <c r="N3" s="26">
        <v>1030</v>
      </c>
      <c r="O3" s="26">
        <v>9.81</v>
      </c>
    </row>
    <row r="4" spans="1:15" s="20" customFormat="1" x14ac:dyDescent="0.25">
      <c r="A4" s="25"/>
      <c r="B4" s="17" t="s">
        <v>23</v>
      </c>
      <c r="C4" s="18" t="s">
        <v>98</v>
      </c>
      <c r="D4" s="26" t="s">
        <v>4</v>
      </c>
      <c r="E4" s="26" t="s">
        <v>4</v>
      </c>
      <c r="F4" s="26" t="s">
        <v>4</v>
      </c>
      <c r="G4" s="26" t="s">
        <v>4</v>
      </c>
      <c r="H4" s="26">
        <f>Nuts!G45</f>
        <v>5.1000000000000004E-2</v>
      </c>
      <c r="I4" s="26">
        <f>Nuts!H45</f>
        <v>6.6233766233766226E-6</v>
      </c>
      <c r="J4" s="26">
        <f>Nuts!I45</f>
        <v>0.50031000000000003</v>
      </c>
      <c r="K4" s="26">
        <f>Nuts!J45</f>
        <v>6.6924584415584409E-2</v>
      </c>
      <c r="L4" s="26">
        <f>Nuts!K45</f>
        <v>-0.43338541558441557</v>
      </c>
      <c r="M4" s="26">
        <f>Nuts!L45</f>
        <v>4.417792207792208E-2</v>
      </c>
      <c r="N4" s="26">
        <v>1030</v>
      </c>
      <c r="O4" s="26">
        <v>9.81</v>
      </c>
    </row>
    <row r="5" spans="1:15" s="20" customFormat="1" x14ac:dyDescent="0.25">
      <c r="A5" s="25"/>
      <c r="B5" s="17" t="s">
        <v>22</v>
      </c>
      <c r="C5" s="18" t="s">
        <v>101</v>
      </c>
      <c r="D5" s="26">
        <v>1</v>
      </c>
      <c r="E5" s="26">
        <v>1.7</v>
      </c>
      <c r="F5" s="26">
        <f>E5/G5</f>
        <v>8.8541666666666664E-3</v>
      </c>
      <c r="G5" s="26">
        <v>192</v>
      </c>
      <c r="H5" s="26">
        <f>E5*D5</f>
        <v>1.7</v>
      </c>
      <c r="I5" s="26">
        <f>D5*F5</f>
        <v>8.8541666666666664E-3</v>
      </c>
      <c r="J5" s="26">
        <f>H5*O5</f>
        <v>16.677</v>
      </c>
      <c r="K5" s="26">
        <f>N5*I5*O5</f>
        <v>89.465156249999993</v>
      </c>
      <c r="L5" s="26">
        <f t="shared" ref="L5" si="6">K5-J5</f>
        <v>72.788156249999986</v>
      </c>
      <c r="M5" s="26">
        <f>H5-(I5*N5)</f>
        <v>-7.4197916666666659</v>
      </c>
      <c r="N5" s="26">
        <v>1030</v>
      </c>
      <c r="O5" s="26">
        <v>9.81</v>
      </c>
    </row>
    <row r="6" spans="1:15" s="20" customFormat="1" x14ac:dyDescent="0.25">
      <c r="A6" s="25"/>
      <c r="B6" s="17" t="s">
        <v>22</v>
      </c>
      <c r="C6" s="18" t="s">
        <v>102</v>
      </c>
      <c r="D6" s="26">
        <v>1</v>
      </c>
      <c r="E6" s="26">
        <v>1.7</v>
      </c>
      <c r="F6" s="26">
        <f t="shared" ref="F6:F8" si="7">E6/G6</f>
        <v>8.8541666666666664E-3</v>
      </c>
      <c r="G6" s="26">
        <v>192</v>
      </c>
      <c r="H6" s="26">
        <f>E6*D6</f>
        <v>1.7</v>
      </c>
      <c r="I6" s="26">
        <f>D6*F6</f>
        <v>8.8541666666666664E-3</v>
      </c>
      <c r="J6" s="26">
        <f>H6*O6</f>
        <v>16.677</v>
      </c>
      <c r="K6" s="26">
        <f>N6*I6*O6</f>
        <v>89.465156249999993</v>
      </c>
      <c r="L6" s="26">
        <f>K6-J6</f>
        <v>72.788156249999986</v>
      </c>
      <c r="M6" s="26">
        <f>H6-(I6*N6)</f>
        <v>-7.4197916666666659</v>
      </c>
      <c r="N6" s="26">
        <v>1030</v>
      </c>
      <c r="O6" s="26">
        <v>9.81</v>
      </c>
    </row>
    <row r="7" spans="1:15" s="20" customFormat="1" x14ac:dyDescent="0.25">
      <c r="A7" s="25"/>
      <c r="B7" s="17" t="s">
        <v>22</v>
      </c>
      <c r="C7" s="18" t="s">
        <v>61</v>
      </c>
      <c r="D7" s="26">
        <v>0</v>
      </c>
      <c r="E7" s="26">
        <v>0</v>
      </c>
      <c r="F7" s="26">
        <f t="shared" si="7"/>
        <v>0</v>
      </c>
      <c r="G7" s="26">
        <v>192</v>
      </c>
      <c r="H7" s="26">
        <f>E7*D7</f>
        <v>0</v>
      </c>
      <c r="I7" s="26">
        <f>D7*F7</f>
        <v>0</v>
      </c>
      <c r="J7" s="26">
        <f>H7*O7</f>
        <v>0</v>
      </c>
      <c r="K7" s="26">
        <f>N7*I7*O7</f>
        <v>0</v>
      </c>
      <c r="L7" s="26">
        <f>K7-J7</f>
        <v>0</v>
      </c>
      <c r="M7" s="26">
        <f>H7-(I7*N7)</f>
        <v>0</v>
      </c>
      <c r="N7" s="26">
        <v>1030</v>
      </c>
      <c r="O7" s="26">
        <v>9.81</v>
      </c>
    </row>
    <row r="8" spans="1:15" s="20" customFormat="1" x14ac:dyDescent="0.25">
      <c r="A8" s="25"/>
      <c r="B8" s="17" t="s">
        <v>22</v>
      </c>
      <c r="C8" s="18" t="s">
        <v>62</v>
      </c>
      <c r="D8" s="26">
        <v>0</v>
      </c>
      <c r="E8" s="26">
        <v>0</v>
      </c>
      <c r="F8" s="26">
        <f t="shared" si="7"/>
        <v>0</v>
      </c>
      <c r="G8" s="26">
        <v>192</v>
      </c>
      <c r="H8" s="26">
        <f>E8*D8</f>
        <v>0</v>
      </c>
      <c r="I8" s="26">
        <f>D8*F8</f>
        <v>0</v>
      </c>
      <c r="J8" s="26">
        <f>H8*O8</f>
        <v>0</v>
      </c>
      <c r="K8" s="26">
        <f>N8*I8*O8</f>
        <v>0</v>
      </c>
      <c r="L8" s="26">
        <f>K8-J8</f>
        <v>0</v>
      </c>
      <c r="M8" s="26">
        <f>H8-(I8*N8)</f>
        <v>0</v>
      </c>
      <c r="N8" s="26">
        <v>1030</v>
      </c>
      <c r="O8" s="26">
        <v>9.81</v>
      </c>
    </row>
    <row r="9" spans="1:15" s="20" customFormat="1" x14ac:dyDescent="0.25">
      <c r="A9" s="25"/>
      <c r="B9" s="17" t="s">
        <v>22</v>
      </c>
      <c r="C9" s="18" t="s">
        <v>25</v>
      </c>
      <c r="D9" s="26">
        <v>0</v>
      </c>
      <c r="E9" s="26">
        <v>0.36</v>
      </c>
      <c r="F9" s="26">
        <v>2.5000000000000001E-3</v>
      </c>
      <c r="G9" s="26" t="e">
        <f>H9/I9</f>
        <v>#DIV/0!</v>
      </c>
      <c r="H9" s="26">
        <f t="shared" ref="H9:H19" si="8">E9*D9</f>
        <v>0</v>
      </c>
      <c r="I9" s="26">
        <f t="shared" ref="I9:I12" si="9">F9*D9</f>
        <v>0</v>
      </c>
      <c r="J9" s="26">
        <f t="shared" ref="J9:J12" si="10">H9*O9</f>
        <v>0</v>
      </c>
      <c r="K9" s="26">
        <f t="shared" ref="K9:K12" si="11">N9*I9*O9</f>
        <v>0</v>
      </c>
      <c r="L9" s="26">
        <f t="shared" ref="L9:L60" si="12">K9-J9</f>
        <v>0</v>
      </c>
      <c r="M9" s="26">
        <f t="shared" ref="M9:M12" si="13">H9-(I9*N9)</f>
        <v>0</v>
      </c>
      <c r="N9" s="26">
        <v>1030</v>
      </c>
      <c r="O9" s="26">
        <v>9.81</v>
      </c>
    </row>
    <row r="10" spans="1:15" s="20" customFormat="1" x14ac:dyDescent="0.25">
      <c r="A10" s="25"/>
      <c r="B10" s="17" t="s">
        <v>22</v>
      </c>
      <c r="C10" s="18" t="s">
        <v>26</v>
      </c>
      <c r="D10" s="26">
        <v>0</v>
      </c>
      <c r="E10" s="26">
        <v>0.35</v>
      </c>
      <c r="F10" s="26">
        <v>2.2599999999999999E-3</v>
      </c>
      <c r="G10" s="26" t="e">
        <f>H10/I10</f>
        <v>#DIV/0!</v>
      </c>
      <c r="H10" s="26">
        <f t="shared" si="8"/>
        <v>0</v>
      </c>
      <c r="I10" s="26">
        <f t="shared" si="9"/>
        <v>0</v>
      </c>
      <c r="J10" s="26">
        <f t="shared" si="10"/>
        <v>0</v>
      </c>
      <c r="K10" s="26">
        <f t="shared" si="11"/>
        <v>0</v>
      </c>
      <c r="L10" s="26">
        <f t="shared" si="12"/>
        <v>0</v>
      </c>
      <c r="M10" s="26">
        <f t="shared" si="13"/>
        <v>0</v>
      </c>
      <c r="N10" s="26">
        <v>1030</v>
      </c>
      <c r="O10" s="26">
        <v>9.81</v>
      </c>
    </row>
    <row r="11" spans="1:15" s="20" customFormat="1" x14ac:dyDescent="0.25">
      <c r="A11" s="25"/>
      <c r="B11" s="17" t="s">
        <v>22</v>
      </c>
      <c r="C11" s="18" t="s">
        <v>60</v>
      </c>
      <c r="D11" s="26">
        <v>0</v>
      </c>
      <c r="E11" s="26">
        <v>0.63100000000000001</v>
      </c>
      <c r="F11" s="26">
        <v>4.4600000000000004E-3</v>
      </c>
      <c r="G11" s="26" t="e">
        <f>H11/I11</f>
        <v>#DIV/0!</v>
      </c>
      <c r="H11" s="26">
        <f>E11*D11</f>
        <v>0</v>
      </c>
      <c r="I11" s="26">
        <f t="shared" si="9"/>
        <v>0</v>
      </c>
      <c r="J11" s="26">
        <f t="shared" si="10"/>
        <v>0</v>
      </c>
      <c r="K11" s="26">
        <f t="shared" si="11"/>
        <v>0</v>
      </c>
      <c r="L11" s="26">
        <f t="shared" si="12"/>
        <v>0</v>
      </c>
      <c r="M11" s="26">
        <f t="shared" si="13"/>
        <v>0</v>
      </c>
      <c r="N11" s="26">
        <v>1030</v>
      </c>
      <c r="O11" s="26">
        <v>9.81</v>
      </c>
    </row>
    <row r="12" spans="1:15" s="20" customFormat="1" x14ac:dyDescent="0.25">
      <c r="A12" s="25"/>
      <c r="B12" s="17" t="s">
        <v>22</v>
      </c>
      <c r="C12" s="18" t="s">
        <v>59</v>
      </c>
      <c r="D12" s="26">
        <v>0</v>
      </c>
      <c r="E12" s="26">
        <v>0.63100000000000001</v>
      </c>
      <c r="F12" s="26">
        <v>4.4600000000000004E-3</v>
      </c>
      <c r="G12" s="26" t="e">
        <f>H12/I12</f>
        <v>#DIV/0!</v>
      </c>
      <c r="H12" s="26">
        <f>E12*D12</f>
        <v>0</v>
      </c>
      <c r="I12" s="26">
        <f t="shared" si="9"/>
        <v>0</v>
      </c>
      <c r="J12" s="26">
        <f t="shared" si="10"/>
        <v>0</v>
      </c>
      <c r="K12" s="26">
        <f t="shared" si="11"/>
        <v>0</v>
      </c>
      <c r="L12" s="26">
        <f t="shared" si="12"/>
        <v>0</v>
      </c>
      <c r="M12" s="26">
        <f t="shared" si="13"/>
        <v>0</v>
      </c>
      <c r="N12" s="26">
        <v>1030</v>
      </c>
      <c r="O12" s="26">
        <v>9.81</v>
      </c>
    </row>
    <row r="13" spans="1:15" s="20" customFormat="1" x14ac:dyDescent="0.25">
      <c r="A13" s="22" t="s">
        <v>42</v>
      </c>
      <c r="B13" s="38" t="s">
        <v>23</v>
      </c>
      <c r="C13" s="38" t="s">
        <v>98</v>
      </c>
      <c r="D13" s="42" t="s">
        <v>4</v>
      </c>
      <c r="E13" s="42" t="s">
        <v>4</v>
      </c>
      <c r="F13" s="42" t="s">
        <v>4</v>
      </c>
      <c r="G13" s="42" t="s">
        <v>4</v>
      </c>
      <c r="H13" s="42">
        <f>Nuts!G46</f>
        <v>0.79698000000000013</v>
      </c>
      <c r="I13" s="42">
        <f>Nuts!H46</f>
        <v>3.3495586869271082E-4</v>
      </c>
      <c r="J13" s="42">
        <f>Nuts!I46</f>
        <v>7.8183738000000016</v>
      </c>
      <c r="K13" s="42">
        <f>Nuts!J46</f>
        <v>3.3844945840317582</v>
      </c>
      <c r="L13" s="42">
        <f>Nuts!K46</f>
        <v>-4.4338792159682434</v>
      </c>
      <c r="M13" s="42">
        <f>Nuts!L46</f>
        <v>0.45197545524650795</v>
      </c>
      <c r="N13" s="43">
        <v>1030</v>
      </c>
      <c r="O13" s="43">
        <v>9.81</v>
      </c>
    </row>
    <row r="14" spans="1:15" s="20" customFormat="1" x14ac:dyDescent="0.25">
      <c r="A14" s="22"/>
      <c r="B14" s="23" t="s">
        <v>23</v>
      </c>
      <c r="C14" s="24" t="s">
        <v>45</v>
      </c>
      <c r="D14" s="43">
        <v>2</v>
      </c>
      <c r="E14" s="43">
        <v>0.34416999999999998</v>
      </c>
      <c r="F14" s="43">
        <f>E14/G14</f>
        <v>1.2747037037037036E-4</v>
      </c>
      <c r="G14" s="43">
        <v>2700</v>
      </c>
      <c r="H14" s="43">
        <f>E14*D14</f>
        <v>0.68833999999999995</v>
      </c>
      <c r="I14" s="43">
        <f>E14/G14</f>
        <v>1.2747037037037036E-4</v>
      </c>
      <c r="J14" s="43">
        <f>H14*O14</f>
        <v>6.7526153999999998</v>
      </c>
      <c r="K14" s="43">
        <f>N14*I14*O14</f>
        <v>1.2879988633333332</v>
      </c>
      <c r="L14" s="43">
        <f>K14-J14</f>
        <v>-5.4646165366666661</v>
      </c>
      <c r="M14" s="43">
        <f>H14-(I14*N14)</f>
        <v>0.55704551851851847</v>
      </c>
      <c r="N14" s="43">
        <v>1030</v>
      </c>
      <c r="O14" s="43">
        <v>9.81</v>
      </c>
    </row>
    <row r="15" spans="1:15" s="20" customFormat="1" x14ac:dyDescent="0.25">
      <c r="A15" s="22"/>
      <c r="B15" s="23" t="s">
        <v>23</v>
      </c>
      <c r="C15" s="24" t="s">
        <v>100</v>
      </c>
      <c r="D15" s="43">
        <v>1</v>
      </c>
      <c r="E15" s="43">
        <v>0.12670000000000001</v>
      </c>
      <c r="F15" s="43">
        <f>E15/G15</f>
        <v>4.6925925925925927E-5</v>
      </c>
      <c r="G15" s="43">
        <v>2700</v>
      </c>
      <c r="H15" s="43">
        <f t="shared" ref="H15:H16" si="14">E15*D15</f>
        <v>0.12670000000000001</v>
      </c>
      <c r="I15" s="43">
        <f t="shared" ref="I15" si="15">F15*D15</f>
        <v>4.6925925925925927E-5</v>
      </c>
      <c r="J15" s="43">
        <f t="shared" ref="J15:J16" si="16">H15*O15</f>
        <v>1.2429270000000001</v>
      </c>
      <c r="K15" s="43">
        <f t="shared" ref="K15" si="17">N15*I15*O15</f>
        <v>0.47415363333333338</v>
      </c>
      <c r="L15" s="43">
        <f t="shared" ref="L15:L16" si="18">K15-J15</f>
        <v>-0.76877336666666674</v>
      </c>
      <c r="M15" s="43">
        <f t="shared" ref="M15" si="19">H15-(I15*N15)</f>
        <v>7.8366296296296295E-2</v>
      </c>
      <c r="N15" s="43">
        <v>1030</v>
      </c>
      <c r="O15" s="43">
        <v>9.81</v>
      </c>
    </row>
    <row r="16" spans="1:15" s="20" customFormat="1" x14ac:dyDescent="0.25">
      <c r="A16" s="22"/>
      <c r="B16" s="23" t="s">
        <v>23</v>
      </c>
      <c r="C16" s="24" t="s">
        <v>50</v>
      </c>
      <c r="D16" s="43">
        <v>0</v>
      </c>
      <c r="E16" s="43">
        <v>0.28610000000000002</v>
      </c>
      <c r="F16" s="43">
        <f t="shared" ref="F16:F18" si="20">E16/G16</f>
        <v>1.0596296296296298E-4</v>
      </c>
      <c r="G16" s="43">
        <v>2700</v>
      </c>
      <c r="H16" s="43">
        <f t="shared" si="14"/>
        <v>0</v>
      </c>
      <c r="I16" s="43">
        <f>F16*D16</f>
        <v>0</v>
      </c>
      <c r="J16" s="43">
        <f t="shared" si="16"/>
        <v>0</v>
      </c>
      <c r="K16" s="43">
        <f>N16*I16*O16</f>
        <v>0</v>
      </c>
      <c r="L16" s="43">
        <f t="shared" si="18"/>
        <v>0</v>
      </c>
      <c r="M16" s="43">
        <f>H16-(I16*N16)</f>
        <v>0</v>
      </c>
      <c r="N16" s="43">
        <v>1030</v>
      </c>
      <c r="O16" s="43">
        <v>9.81</v>
      </c>
    </row>
    <row r="17" spans="1:15" s="20" customFormat="1" x14ac:dyDescent="0.25">
      <c r="A17" s="22"/>
      <c r="B17" s="23" t="s">
        <v>22</v>
      </c>
      <c r="C17" s="24" t="s">
        <v>51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1030</v>
      </c>
      <c r="O17" s="43">
        <v>9.81</v>
      </c>
    </row>
    <row r="18" spans="1:15" s="20" customFormat="1" x14ac:dyDescent="0.25">
      <c r="A18" s="22"/>
      <c r="B18" s="23" t="s">
        <v>22</v>
      </c>
      <c r="C18" s="24" t="s">
        <v>47</v>
      </c>
      <c r="D18" s="43">
        <v>0</v>
      </c>
      <c r="E18" s="43"/>
      <c r="F18" s="43">
        <f t="shared" si="20"/>
        <v>0</v>
      </c>
      <c r="G18" s="43">
        <v>2700</v>
      </c>
      <c r="H18" s="43">
        <f t="shared" si="8"/>
        <v>0</v>
      </c>
      <c r="I18" s="43">
        <f>E18/G18</f>
        <v>0</v>
      </c>
      <c r="J18" s="43">
        <f t="shared" ref="J18:J19" si="21">H18*O18</f>
        <v>0</v>
      </c>
      <c r="K18" s="43">
        <f t="shared" ref="K18:K19" si="22">N18*I18*O18</f>
        <v>0</v>
      </c>
      <c r="L18" s="43">
        <f t="shared" si="12"/>
        <v>0</v>
      </c>
      <c r="M18" s="43">
        <f t="shared" ref="M18:M19" si="23">H18-(I18*N18)</f>
        <v>0</v>
      </c>
      <c r="N18" s="43">
        <v>1030</v>
      </c>
      <c r="O18" s="43">
        <v>9.81</v>
      </c>
    </row>
    <row r="19" spans="1:15" s="20" customFormat="1" x14ac:dyDescent="0.25">
      <c r="A19" s="27"/>
      <c r="B19" s="23" t="s">
        <v>23</v>
      </c>
      <c r="C19" s="24" t="s">
        <v>48</v>
      </c>
      <c r="D19" s="43">
        <v>4</v>
      </c>
      <c r="E19" s="43">
        <v>0.5</v>
      </c>
      <c r="F19" s="43">
        <f>E19/G19</f>
        <v>1.8518518518518518E-4</v>
      </c>
      <c r="G19" s="43">
        <v>2700</v>
      </c>
      <c r="H19" s="43">
        <f t="shared" si="8"/>
        <v>2</v>
      </c>
      <c r="I19" s="43">
        <f>E19/G19</f>
        <v>1.8518518518518518E-4</v>
      </c>
      <c r="J19" s="43">
        <f t="shared" si="21"/>
        <v>19.62</v>
      </c>
      <c r="K19" s="43">
        <f t="shared" si="22"/>
        <v>1.8711666666666666</v>
      </c>
      <c r="L19" s="43">
        <f t="shared" si="12"/>
        <v>-17.748833333333334</v>
      </c>
      <c r="M19" s="43">
        <f t="shared" si="23"/>
        <v>1.8092592592592593</v>
      </c>
      <c r="N19" s="43">
        <v>1030</v>
      </c>
      <c r="O19" s="43">
        <v>9.81</v>
      </c>
    </row>
    <row r="20" spans="1:15" s="20" customFormat="1" x14ac:dyDescent="0.25">
      <c r="A20" s="27" t="s">
        <v>117</v>
      </c>
      <c r="B20" s="23" t="s">
        <v>23</v>
      </c>
      <c r="C20" s="24" t="s">
        <v>116</v>
      </c>
      <c r="D20" s="43">
        <v>0</v>
      </c>
      <c r="E20" s="43">
        <v>0.12</v>
      </c>
      <c r="F20" s="53">
        <v>4.7599999999999998E-5</v>
      </c>
      <c r="G20" s="53">
        <f>H20/F20</f>
        <v>0</v>
      </c>
      <c r="H20" s="43">
        <f>E20*D20</f>
        <v>0</v>
      </c>
      <c r="I20" s="43">
        <f>F20*D20</f>
        <v>0</v>
      </c>
      <c r="J20" s="43">
        <f t="shared" ref="J20:J25" si="24">H20*O20</f>
        <v>0</v>
      </c>
      <c r="K20" s="43">
        <f>N20*I20*O20</f>
        <v>0</v>
      </c>
      <c r="L20" s="43">
        <f>K20-J20</f>
        <v>0</v>
      </c>
      <c r="M20" s="43">
        <f>H20-(I20*N20)</f>
        <v>0</v>
      </c>
      <c r="N20" s="43">
        <v>1030</v>
      </c>
      <c r="O20" s="43">
        <v>9.81</v>
      </c>
    </row>
    <row r="21" spans="1:15" s="20" customFormat="1" x14ac:dyDescent="0.25">
      <c r="A21" s="27"/>
      <c r="B21" s="23" t="s">
        <v>23</v>
      </c>
      <c r="C21" s="24" t="s">
        <v>3</v>
      </c>
      <c r="D21" s="43">
        <v>1</v>
      </c>
      <c r="E21" s="43">
        <v>0.9</v>
      </c>
      <c r="F21" s="43">
        <v>5.5000000000000003E-4</v>
      </c>
      <c r="G21" s="43">
        <v>1658</v>
      </c>
      <c r="H21" s="43">
        <f>E21*D21</f>
        <v>0.9</v>
      </c>
      <c r="I21" s="43">
        <v>4.6999999999999999E-4</v>
      </c>
      <c r="J21" s="43">
        <f t="shared" si="24"/>
        <v>8.8290000000000006</v>
      </c>
      <c r="K21" s="43">
        <f>N21*I21*O21</f>
        <v>4.7490209999999999</v>
      </c>
      <c r="L21" s="43">
        <f>K21-J21</f>
        <v>-4.0799790000000007</v>
      </c>
      <c r="M21" s="43">
        <f>H21-(I21*N21)</f>
        <v>0.41590000000000005</v>
      </c>
      <c r="N21" s="43">
        <v>1030</v>
      </c>
      <c r="O21" s="43">
        <v>9.81</v>
      </c>
    </row>
    <row r="22" spans="1:15" s="20" customFormat="1" x14ac:dyDescent="0.25">
      <c r="A22" s="27"/>
      <c r="B22" s="23" t="s">
        <v>23</v>
      </c>
      <c r="C22" s="24" t="s">
        <v>121</v>
      </c>
      <c r="D22" s="43">
        <v>1</v>
      </c>
      <c r="E22" s="43">
        <v>0.152</v>
      </c>
      <c r="F22" s="43">
        <f>E22/G22</f>
        <v>1.8999999999999998E-4</v>
      </c>
      <c r="G22" s="43">
        <v>800</v>
      </c>
      <c r="H22" s="43">
        <f>E22*D22</f>
        <v>0.152</v>
      </c>
      <c r="I22" s="43">
        <f>E22/G22</f>
        <v>1.8999999999999998E-4</v>
      </c>
      <c r="J22" s="43">
        <f t="shared" si="24"/>
        <v>1.49112</v>
      </c>
      <c r="K22" s="43">
        <f t="shared" ref="K22:K23" si="25">N22*I22*O22</f>
        <v>1.9198169999999999</v>
      </c>
      <c r="L22" s="43">
        <f t="shared" ref="L22:L23" si="26">K22-J22</f>
        <v>0.42869699999999988</v>
      </c>
      <c r="M22" s="43">
        <f t="shared" ref="M22:M23" si="27">H22-(I22*N22)</f>
        <v>-4.3699999999999989E-2</v>
      </c>
      <c r="N22" s="43">
        <v>1030</v>
      </c>
      <c r="O22" s="43">
        <v>9.81</v>
      </c>
    </row>
    <row r="23" spans="1:15" s="20" customFormat="1" x14ac:dyDescent="0.25">
      <c r="A23" s="27"/>
      <c r="B23" s="23" t="s">
        <v>23</v>
      </c>
      <c r="C23" s="24" t="s">
        <v>122</v>
      </c>
      <c r="D23" s="43">
        <v>1</v>
      </c>
      <c r="E23" s="43">
        <v>0.249</v>
      </c>
      <c r="F23" s="43">
        <f>E23/G23</f>
        <v>3.1125E-4</v>
      </c>
      <c r="G23" s="43">
        <v>800</v>
      </c>
      <c r="H23" s="43">
        <f>E23*D23</f>
        <v>0.249</v>
      </c>
      <c r="I23" s="43">
        <f>E23/G23</f>
        <v>3.1125E-4</v>
      </c>
      <c r="J23" s="43">
        <f t="shared" si="24"/>
        <v>2.4426900000000002</v>
      </c>
      <c r="K23" s="43">
        <f t="shared" si="25"/>
        <v>3.1449633750000006</v>
      </c>
      <c r="L23" s="43">
        <f t="shared" si="26"/>
        <v>0.70227337500000031</v>
      </c>
      <c r="M23" s="43">
        <f t="shared" si="27"/>
        <v>-7.1587500000000026E-2</v>
      </c>
      <c r="N23" s="43">
        <v>1030</v>
      </c>
      <c r="O23" s="43">
        <v>9.81</v>
      </c>
    </row>
    <row r="24" spans="1:15" s="20" customFormat="1" x14ac:dyDescent="0.25">
      <c r="A24" s="15" t="s">
        <v>43</v>
      </c>
      <c r="B24" s="14" t="s">
        <v>23</v>
      </c>
      <c r="C24" s="1" t="s">
        <v>10</v>
      </c>
      <c r="D24" s="46">
        <v>1</v>
      </c>
      <c r="E24" s="46">
        <v>2.06</v>
      </c>
      <c r="F24" s="46">
        <f t="shared" ref="F24:F25" si="28">E24/G24</f>
        <v>7.6296296296296301E-4</v>
      </c>
      <c r="G24" s="46">
        <v>2700</v>
      </c>
      <c r="H24" s="46">
        <f>D24*E24</f>
        <v>2.06</v>
      </c>
      <c r="I24" s="46">
        <f>E24/G24</f>
        <v>7.6296296296296301E-4</v>
      </c>
      <c r="J24" s="46">
        <f t="shared" si="24"/>
        <v>20.208600000000001</v>
      </c>
      <c r="K24" s="46">
        <f>N24*I24*O24</f>
        <v>7.7092066666666677</v>
      </c>
      <c r="L24" s="46">
        <f t="shared" si="12"/>
        <v>-12.499393333333334</v>
      </c>
      <c r="M24" s="46">
        <f>H24-(I24*N24)</f>
        <v>1.2741481481481483</v>
      </c>
      <c r="N24" s="46">
        <v>1030</v>
      </c>
      <c r="O24" s="46">
        <v>9.81</v>
      </c>
    </row>
    <row r="25" spans="1:15" s="20" customFormat="1" x14ac:dyDescent="0.25">
      <c r="A25" s="15"/>
      <c r="B25" s="14" t="s">
        <v>23</v>
      </c>
      <c r="C25" s="1" t="s">
        <v>78</v>
      </c>
      <c r="D25" s="46">
        <v>2</v>
      </c>
      <c r="E25" s="46">
        <v>0.4</v>
      </c>
      <c r="F25" s="46">
        <f t="shared" si="28"/>
        <v>5.1948051948051951E-5</v>
      </c>
      <c r="G25" s="46">
        <v>7700</v>
      </c>
      <c r="H25" s="46">
        <f t="shared" ref="H25:H36" si="29">E25*D25</f>
        <v>0.8</v>
      </c>
      <c r="I25" s="46">
        <f>E25/G25</f>
        <v>5.1948051948051951E-5</v>
      </c>
      <c r="J25" s="46">
        <f t="shared" si="24"/>
        <v>7.8480000000000008</v>
      </c>
      <c r="K25" s="46">
        <f>N25*I25*O25</f>
        <v>0.52489870129870131</v>
      </c>
      <c r="L25" s="46">
        <f t="shared" si="12"/>
        <v>-7.3231012987012996</v>
      </c>
      <c r="M25" s="46">
        <f>H25-(I25*N25)</f>
        <v>0.74649350649350654</v>
      </c>
      <c r="N25" s="46">
        <v>1030</v>
      </c>
      <c r="O25" s="46">
        <v>9.81</v>
      </c>
    </row>
    <row r="26" spans="1:15" s="20" customFormat="1" x14ac:dyDescent="0.25">
      <c r="A26" s="15"/>
      <c r="B26" s="14" t="s">
        <v>23</v>
      </c>
      <c r="C26" s="1" t="s">
        <v>98</v>
      </c>
      <c r="D26" s="46" t="s">
        <v>4</v>
      </c>
      <c r="E26" s="46" t="s">
        <v>4</v>
      </c>
      <c r="F26" s="46" t="s">
        <v>4</v>
      </c>
      <c r="G26" s="46" t="s">
        <v>4</v>
      </c>
      <c r="H26" s="46">
        <f>Nuts!G47</f>
        <v>0.27761999999999998</v>
      </c>
      <c r="I26" s="46">
        <f>Nuts!H47</f>
        <v>3.6054545454545454E-5</v>
      </c>
      <c r="J26" s="46">
        <f>Nuts!I47</f>
        <v>2.7234522000000001</v>
      </c>
      <c r="K26" s="46">
        <f>Nuts!J47</f>
        <v>0.36430594363636359</v>
      </c>
      <c r="L26" s="46">
        <f>Nuts!K47</f>
        <v>-2.359146256363637</v>
      </c>
      <c r="M26" s="46">
        <f>Nuts!L47</f>
        <v>0.24048381818181824</v>
      </c>
      <c r="N26" s="46">
        <v>1030</v>
      </c>
      <c r="O26" s="46">
        <v>9.81</v>
      </c>
    </row>
    <row r="27" spans="1:15" s="20" customFormat="1" x14ac:dyDescent="0.25">
      <c r="A27" s="15"/>
      <c r="B27" s="14" t="s">
        <v>23</v>
      </c>
      <c r="C27" s="1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>
        <v>1030</v>
      </c>
      <c r="O27" s="46">
        <v>9.81</v>
      </c>
    </row>
    <row r="28" spans="1:15" s="20" customFormat="1" x14ac:dyDescent="0.25">
      <c r="A28" s="28" t="s">
        <v>44</v>
      </c>
      <c r="B28" s="29" t="s">
        <v>23</v>
      </c>
      <c r="C28" s="30" t="s">
        <v>11</v>
      </c>
      <c r="D28" s="31">
        <v>1</v>
      </c>
      <c r="E28" s="31">
        <v>30.5</v>
      </c>
      <c r="F28" s="31" t="s">
        <v>4</v>
      </c>
      <c r="G28" s="31">
        <f>H28/I28</f>
        <v>693.18181818181824</v>
      </c>
      <c r="H28" s="31">
        <f t="shared" si="29"/>
        <v>30.5</v>
      </c>
      <c r="I28" s="31">
        <v>4.3999999999999997E-2</v>
      </c>
      <c r="J28" s="31">
        <f>H28*O28</f>
        <v>299.20500000000004</v>
      </c>
      <c r="K28" s="31">
        <f>N28*I28*O28</f>
        <v>444.58920000000001</v>
      </c>
      <c r="L28" s="31">
        <f t="shared" si="12"/>
        <v>145.38419999999996</v>
      </c>
      <c r="M28" s="31">
        <f>H28-(I28*N28)</f>
        <v>-14.82</v>
      </c>
      <c r="N28" s="31">
        <v>1030</v>
      </c>
      <c r="O28" s="31">
        <v>9.81</v>
      </c>
    </row>
    <row r="29" spans="1:15" s="20" customFormat="1" x14ac:dyDescent="0.25">
      <c r="A29" s="28" t="s">
        <v>118</v>
      </c>
      <c r="B29" s="29" t="s">
        <v>23</v>
      </c>
      <c r="C29" s="30" t="s">
        <v>0</v>
      </c>
      <c r="D29" s="31">
        <v>1</v>
      </c>
      <c r="E29" s="31">
        <v>1.6</v>
      </c>
      <c r="F29" s="31" t="s">
        <v>4</v>
      </c>
      <c r="G29" s="31" t="s">
        <v>4</v>
      </c>
      <c r="H29" s="31">
        <f t="shared" si="29"/>
        <v>1.6</v>
      </c>
      <c r="I29" s="31" t="s">
        <v>4</v>
      </c>
      <c r="J29" s="31"/>
      <c r="K29" s="31"/>
      <c r="L29" s="31">
        <f t="shared" si="12"/>
        <v>0</v>
      </c>
      <c r="M29" s="31"/>
      <c r="N29" s="31" t="s">
        <v>4</v>
      </c>
      <c r="O29" s="31" t="s">
        <v>4</v>
      </c>
    </row>
    <row r="30" spans="1:15" s="20" customFormat="1" x14ac:dyDescent="0.25">
      <c r="A30" s="28"/>
      <c r="B30" s="29" t="s">
        <v>23</v>
      </c>
      <c r="C30" s="30" t="s">
        <v>1</v>
      </c>
      <c r="D30" s="31">
        <v>1</v>
      </c>
      <c r="E30" s="31">
        <v>2.2000000000000002</v>
      </c>
      <c r="F30" s="31" t="s">
        <v>4</v>
      </c>
      <c r="G30" s="31" t="s">
        <v>4</v>
      </c>
      <c r="H30" s="31">
        <f t="shared" si="29"/>
        <v>2.2000000000000002</v>
      </c>
      <c r="I30" s="31" t="s">
        <v>4</v>
      </c>
      <c r="J30" s="31"/>
      <c r="K30" s="31"/>
      <c r="L30" s="31">
        <f t="shared" si="12"/>
        <v>0</v>
      </c>
      <c r="M30" s="31"/>
      <c r="N30" s="31" t="s">
        <v>4</v>
      </c>
      <c r="O30" s="31" t="s">
        <v>4</v>
      </c>
    </row>
    <row r="31" spans="1:15" s="20" customFormat="1" x14ac:dyDescent="0.25">
      <c r="A31" s="28"/>
      <c r="B31" s="29" t="s">
        <v>23</v>
      </c>
      <c r="C31" s="30" t="s">
        <v>8</v>
      </c>
      <c r="D31" s="31">
        <v>0</v>
      </c>
      <c r="E31" s="31">
        <v>1.2</v>
      </c>
      <c r="F31" s="31" t="s">
        <v>4</v>
      </c>
      <c r="G31" s="31" t="s">
        <v>4</v>
      </c>
      <c r="H31" s="31">
        <f t="shared" si="29"/>
        <v>0</v>
      </c>
      <c r="I31" s="31" t="s">
        <v>4</v>
      </c>
      <c r="J31" s="31"/>
      <c r="K31" s="31"/>
      <c r="L31" s="31">
        <f t="shared" si="12"/>
        <v>0</v>
      </c>
      <c r="M31" s="31"/>
      <c r="N31" s="31" t="s">
        <v>4</v>
      </c>
      <c r="O31" s="31" t="s">
        <v>4</v>
      </c>
    </row>
    <row r="32" spans="1:15" s="20" customFormat="1" x14ac:dyDescent="0.25">
      <c r="A32" s="28"/>
      <c r="B32" s="29" t="s">
        <v>23</v>
      </c>
      <c r="C32" s="30" t="s">
        <v>9</v>
      </c>
      <c r="D32" s="31">
        <v>1</v>
      </c>
      <c r="E32" s="31">
        <v>0.6</v>
      </c>
      <c r="F32" s="31" t="s">
        <v>4</v>
      </c>
      <c r="G32" s="31" t="s">
        <v>4</v>
      </c>
      <c r="H32" s="31">
        <f t="shared" si="29"/>
        <v>0.6</v>
      </c>
      <c r="I32" s="31" t="s">
        <v>4</v>
      </c>
      <c r="J32" s="31"/>
      <c r="K32" s="31"/>
      <c r="L32" s="31">
        <f t="shared" si="12"/>
        <v>0</v>
      </c>
      <c r="M32" s="31"/>
      <c r="N32" s="31" t="s">
        <v>4</v>
      </c>
      <c r="O32" s="31" t="s">
        <v>4</v>
      </c>
    </row>
    <row r="33" spans="1:15" s="20" customFormat="1" x14ac:dyDescent="0.25">
      <c r="A33" s="28"/>
      <c r="B33" s="29" t="s">
        <v>23</v>
      </c>
      <c r="C33" s="30" t="s">
        <v>2</v>
      </c>
      <c r="D33" s="31">
        <v>1</v>
      </c>
      <c r="E33" s="31">
        <v>1.65</v>
      </c>
      <c r="F33" s="31" t="s">
        <v>4</v>
      </c>
      <c r="G33" s="31" t="s">
        <v>4</v>
      </c>
      <c r="H33" s="31">
        <f t="shared" si="29"/>
        <v>1.65</v>
      </c>
      <c r="I33" s="31" t="s">
        <v>4</v>
      </c>
      <c r="J33" s="31"/>
      <c r="K33" s="31"/>
      <c r="L33" s="31">
        <f t="shared" si="12"/>
        <v>0</v>
      </c>
      <c r="M33" s="31"/>
      <c r="N33" s="31" t="s">
        <v>4</v>
      </c>
      <c r="O33" s="31" t="s">
        <v>4</v>
      </c>
    </row>
    <row r="34" spans="1:15" s="20" customFormat="1" x14ac:dyDescent="0.25">
      <c r="A34" s="28"/>
      <c r="B34" s="29" t="s">
        <v>23</v>
      </c>
      <c r="C34" s="30" t="s">
        <v>5</v>
      </c>
      <c r="D34" s="31">
        <v>1</v>
      </c>
      <c r="E34" s="31">
        <v>0.5</v>
      </c>
      <c r="F34" s="31" t="s">
        <v>4</v>
      </c>
      <c r="G34" s="31" t="s">
        <v>4</v>
      </c>
      <c r="H34" s="31">
        <f t="shared" si="29"/>
        <v>0.5</v>
      </c>
      <c r="I34" s="31" t="s">
        <v>4</v>
      </c>
      <c r="J34" s="31"/>
      <c r="K34" s="31"/>
      <c r="L34" s="31">
        <f t="shared" si="12"/>
        <v>0</v>
      </c>
      <c r="M34" s="31"/>
      <c r="N34" s="31" t="s">
        <v>4</v>
      </c>
      <c r="O34" s="31" t="s">
        <v>4</v>
      </c>
    </row>
    <row r="35" spans="1:15" s="20" customFormat="1" x14ac:dyDescent="0.25">
      <c r="A35" s="28"/>
      <c r="B35" s="29"/>
      <c r="C35" s="30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 t="s">
        <v>4</v>
      </c>
      <c r="O35" s="31" t="s">
        <v>4</v>
      </c>
    </row>
    <row r="36" spans="1:15" x14ac:dyDescent="0.25">
      <c r="A36" s="55" t="s">
        <v>34</v>
      </c>
      <c r="B36" s="56" t="s">
        <v>23</v>
      </c>
      <c r="C36" s="57" t="s">
        <v>52</v>
      </c>
      <c r="D36" s="58">
        <v>1</v>
      </c>
      <c r="E36" s="58">
        <v>1</v>
      </c>
      <c r="F36" s="58">
        <f>E36/G36</f>
        <v>3.7037037037037035E-4</v>
      </c>
      <c r="G36" s="58">
        <v>2700</v>
      </c>
      <c r="H36" s="58">
        <f t="shared" si="29"/>
        <v>1</v>
      </c>
      <c r="I36" s="58">
        <f t="shared" ref="I36:I41" si="30">H36/G36</f>
        <v>3.7037037037037035E-4</v>
      </c>
      <c r="J36" s="58">
        <f t="shared" ref="J36:J50" si="31">H36*O36</f>
        <v>9.81</v>
      </c>
      <c r="K36" s="58">
        <f t="shared" ref="K36:K50" si="32">N36*I36*O36</f>
        <v>3.7423333333333333</v>
      </c>
      <c r="L36" s="58">
        <f t="shared" si="12"/>
        <v>-6.0676666666666677</v>
      </c>
      <c r="M36" s="58">
        <f t="shared" ref="M36:M50" si="33">H36-(I36*N36)</f>
        <v>0.61851851851851847</v>
      </c>
      <c r="N36" s="58">
        <v>1030</v>
      </c>
      <c r="O36" s="58">
        <v>9.81</v>
      </c>
    </row>
    <row r="37" spans="1:15" x14ac:dyDescent="0.25">
      <c r="A37" s="32"/>
      <c r="B37" s="33" t="s">
        <v>22</v>
      </c>
      <c r="C37" s="2" t="s">
        <v>79</v>
      </c>
      <c r="D37" s="37">
        <v>2</v>
      </c>
      <c r="E37" s="37">
        <v>0.87</v>
      </c>
      <c r="F37" s="37">
        <f t="shared" ref="F37:F41" si="34">E37/G37</f>
        <v>7.6719576719576726E-5</v>
      </c>
      <c r="G37" s="37">
        <v>11340</v>
      </c>
      <c r="H37" s="37">
        <f t="shared" ref="H37:H41" si="35">E37*D37</f>
        <v>1.74</v>
      </c>
      <c r="I37" s="37">
        <f t="shared" si="30"/>
        <v>1.5343915343915345E-4</v>
      </c>
      <c r="J37" s="37">
        <f t="shared" si="31"/>
        <v>17.069400000000002</v>
      </c>
      <c r="K37" s="37">
        <f t="shared" si="32"/>
        <v>1.5503952380952384</v>
      </c>
      <c r="L37" s="37">
        <f t="shared" si="12"/>
        <v>-15.519004761904764</v>
      </c>
      <c r="M37" s="37">
        <f t="shared" si="33"/>
        <v>1.581957671957672</v>
      </c>
      <c r="N37" s="37">
        <v>1030</v>
      </c>
      <c r="O37" s="37">
        <v>9.81</v>
      </c>
    </row>
    <row r="38" spans="1:15" x14ac:dyDescent="0.25">
      <c r="A38" s="32"/>
      <c r="B38" s="33" t="s">
        <v>22</v>
      </c>
      <c r="C38" s="2" t="s">
        <v>80</v>
      </c>
      <c r="D38" s="37">
        <v>0</v>
      </c>
      <c r="E38" s="37">
        <v>0.48</v>
      </c>
      <c r="F38" s="37">
        <f t="shared" si="34"/>
        <v>4.2328042328042328E-5</v>
      </c>
      <c r="G38" s="37">
        <v>11340</v>
      </c>
      <c r="H38" s="37">
        <f t="shared" si="35"/>
        <v>0</v>
      </c>
      <c r="I38" s="37">
        <f t="shared" si="30"/>
        <v>0</v>
      </c>
      <c r="J38" s="37">
        <f t="shared" si="31"/>
        <v>0</v>
      </c>
      <c r="K38" s="37">
        <f t="shared" si="32"/>
        <v>0</v>
      </c>
      <c r="L38" s="37">
        <f t="shared" si="12"/>
        <v>0</v>
      </c>
      <c r="M38" s="37">
        <f t="shared" si="33"/>
        <v>0</v>
      </c>
      <c r="N38" s="37">
        <v>1030</v>
      </c>
      <c r="O38" s="37">
        <v>9.81</v>
      </c>
    </row>
    <row r="39" spans="1:15" x14ac:dyDescent="0.25">
      <c r="A39" s="32"/>
      <c r="B39" s="33" t="s">
        <v>22</v>
      </c>
      <c r="C39" s="2" t="s">
        <v>81</v>
      </c>
      <c r="D39" s="37">
        <v>2</v>
      </c>
      <c r="E39" s="37">
        <v>0.44</v>
      </c>
      <c r="F39" s="37">
        <f t="shared" si="34"/>
        <v>3.8800705467372136E-5</v>
      </c>
      <c r="G39" s="37">
        <v>11340</v>
      </c>
      <c r="H39" s="37">
        <f t="shared" si="35"/>
        <v>0.88</v>
      </c>
      <c r="I39" s="37">
        <f t="shared" si="30"/>
        <v>7.7601410934744272E-5</v>
      </c>
      <c r="J39" s="37">
        <f t="shared" si="31"/>
        <v>8.6328000000000014</v>
      </c>
      <c r="K39" s="37">
        <f t="shared" si="32"/>
        <v>0.78410793650793653</v>
      </c>
      <c r="L39" s="37">
        <f t="shared" si="12"/>
        <v>-7.8486920634920647</v>
      </c>
      <c r="M39" s="37">
        <f t="shared" si="33"/>
        <v>0.80007054673721345</v>
      </c>
      <c r="N39" s="37">
        <v>1030</v>
      </c>
      <c r="O39" s="37">
        <v>9.81</v>
      </c>
    </row>
    <row r="40" spans="1:15" x14ac:dyDescent="0.25">
      <c r="A40" s="32"/>
      <c r="B40" s="33" t="s">
        <v>22</v>
      </c>
      <c r="C40" s="2" t="s">
        <v>82</v>
      </c>
      <c r="D40" s="37">
        <v>0</v>
      </c>
      <c r="E40" s="37">
        <v>0.42599999999999999</v>
      </c>
      <c r="F40" s="37">
        <f t="shared" si="34"/>
        <v>3.7566137566137564E-5</v>
      </c>
      <c r="G40" s="37">
        <v>11340</v>
      </c>
      <c r="H40" s="37">
        <f t="shared" si="35"/>
        <v>0</v>
      </c>
      <c r="I40" s="37">
        <f t="shared" si="30"/>
        <v>0</v>
      </c>
      <c r="J40" s="37">
        <f t="shared" si="31"/>
        <v>0</v>
      </c>
      <c r="K40" s="37">
        <f t="shared" si="32"/>
        <v>0</v>
      </c>
      <c r="L40" s="37">
        <f t="shared" si="12"/>
        <v>0</v>
      </c>
      <c r="M40" s="37">
        <f t="shared" si="33"/>
        <v>0</v>
      </c>
      <c r="N40" s="37">
        <v>1030</v>
      </c>
      <c r="O40" s="37">
        <v>9.81</v>
      </c>
    </row>
    <row r="41" spans="1:15" x14ac:dyDescent="0.25">
      <c r="A41" s="32"/>
      <c r="B41" s="33" t="s">
        <v>22</v>
      </c>
      <c r="C41" s="2" t="s">
        <v>83</v>
      </c>
      <c r="D41" s="37">
        <v>0</v>
      </c>
      <c r="E41" s="37">
        <v>0.435</v>
      </c>
      <c r="F41" s="37">
        <f t="shared" si="34"/>
        <v>3.8359788359788363E-5</v>
      </c>
      <c r="G41" s="37">
        <v>11340</v>
      </c>
      <c r="H41" s="37">
        <f t="shared" si="35"/>
        <v>0</v>
      </c>
      <c r="I41" s="37">
        <f t="shared" si="30"/>
        <v>0</v>
      </c>
      <c r="J41" s="37">
        <f t="shared" si="31"/>
        <v>0</v>
      </c>
      <c r="K41" s="37">
        <f t="shared" si="32"/>
        <v>0</v>
      </c>
      <c r="L41" s="37">
        <f>K41-J41</f>
        <v>0</v>
      </c>
      <c r="M41" s="37">
        <f t="shared" si="33"/>
        <v>0</v>
      </c>
      <c r="N41" s="37">
        <v>1030</v>
      </c>
      <c r="O41" s="37">
        <v>9.81</v>
      </c>
    </row>
    <row r="42" spans="1:15" x14ac:dyDescent="0.25">
      <c r="A42" s="32"/>
      <c r="B42" s="33" t="s">
        <v>22</v>
      </c>
      <c r="C42" s="2" t="s">
        <v>84</v>
      </c>
      <c r="D42" s="37">
        <v>2</v>
      </c>
      <c r="E42" s="37">
        <v>0.24</v>
      </c>
      <c r="F42" s="37">
        <f t="shared" ref="F42:F49" si="36">E42/G42</f>
        <v>2.1164021164021164E-5</v>
      </c>
      <c r="G42" s="37">
        <v>11340</v>
      </c>
      <c r="H42" s="37">
        <f t="shared" ref="H42:H49" si="37">E42*D42</f>
        <v>0.48</v>
      </c>
      <c r="I42" s="37">
        <f t="shared" ref="I42:I49" si="38">H42/G42</f>
        <v>4.2328042328042328E-5</v>
      </c>
      <c r="J42" s="37">
        <f t="shared" si="31"/>
        <v>4.7088000000000001</v>
      </c>
      <c r="K42" s="37">
        <f t="shared" si="32"/>
        <v>0.42769523809523813</v>
      </c>
      <c r="L42" s="37">
        <f t="shared" ref="L42:L47" si="39">K42-J42</f>
        <v>-4.2811047619047624</v>
      </c>
      <c r="M42" s="37">
        <f t="shared" si="33"/>
        <v>0.4364021164021164</v>
      </c>
      <c r="N42" s="37">
        <v>1030</v>
      </c>
      <c r="O42" s="37">
        <v>9.81</v>
      </c>
    </row>
    <row r="43" spans="1:15" x14ac:dyDescent="0.25">
      <c r="A43" s="32"/>
      <c r="B43" s="33" t="s">
        <v>22</v>
      </c>
      <c r="C43" s="2" t="s">
        <v>85</v>
      </c>
      <c r="D43" s="37">
        <v>0</v>
      </c>
      <c r="E43" s="37">
        <v>0.22800000000000001</v>
      </c>
      <c r="F43" s="37">
        <f t="shared" si="36"/>
        <v>2.0105820105820105E-5</v>
      </c>
      <c r="G43" s="37">
        <v>11340</v>
      </c>
      <c r="H43" s="37">
        <f t="shared" si="37"/>
        <v>0</v>
      </c>
      <c r="I43" s="37">
        <f t="shared" si="38"/>
        <v>0</v>
      </c>
      <c r="J43" s="37">
        <f t="shared" si="31"/>
        <v>0</v>
      </c>
      <c r="K43" s="37">
        <f t="shared" si="32"/>
        <v>0</v>
      </c>
      <c r="L43" s="37">
        <f t="shared" si="39"/>
        <v>0</v>
      </c>
      <c r="M43" s="37">
        <f t="shared" si="33"/>
        <v>0</v>
      </c>
      <c r="N43" s="37">
        <v>1030</v>
      </c>
      <c r="O43" s="37">
        <v>9.81</v>
      </c>
    </row>
    <row r="44" spans="1:15" x14ac:dyDescent="0.25">
      <c r="A44" s="32"/>
      <c r="B44" s="33" t="s">
        <v>22</v>
      </c>
      <c r="C44" s="2" t="s">
        <v>19</v>
      </c>
      <c r="D44" s="37">
        <v>0</v>
      </c>
      <c r="E44" s="37">
        <v>0.23</v>
      </c>
      <c r="F44" s="37">
        <f t="shared" si="36"/>
        <v>2.0282186948853618E-5</v>
      </c>
      <c r="G44" s="37">
        <v>11340</v>
      </c>
      <c r="H44" s="37">
        <f t="shared" si="37"/>
        <v>0</v>
      </c>
      <c r="I44" s="37">
        <f t="shared" si="38"/>
        <v>0</v>
      </c>
      <c r="J44" s="37">
        <f t="shared" si="31"/>
        <v>0</v>
      </c>
      <c r="K44" s="37">
        <f t="shared" si="32"/>
        <v>0</v>
      </c>
      <c r="L44" s="37">
        <f t="shared" si="39"/>
        <v>0</v>
      </c>
      <c r="M44" s="37">
        <f t="shared" si="33"/>
        <v>0</v>
      </c>
      <c r="N44" s="37">
        <v>1030</v>
      </c>
      <c r="O44" s="37">
        <v>9.81</v>
      </c>
    </row>
    <row r="45" spans="1:15" x14ac:dyDescent="0.25">
      <c r="A45" s="32"/>
      <c r="B45" s="33" t="s">
        <v>22</v>
      </c>
      <c r="C45" s="2" t="s">
        <v>87</v>
      </c>
      <c r="D45" s="37">
        <v>0</v>
      </c>
      <c r="E45" s="37">
        <v>0.23400000000000001</v>
      </c>
      <c r="F45" s="37">
        <f t="shared" ref="F45:F46" si="40">E45/G45</f>
        <v>2.0634920634920636E-5</v>
      </c>
      <c r="G45" s="37">
        <v>11340</v>
      </c>
      <c r="H45" s="37">
        <f t="shared" ref="H45:H46" si="41">E45*D45</f>
        <v>0</v>
      </c>
      <c r="I45" s="37">
        <f t="shared" ref="I45:I46" si="42">H45/G45</f>
        <v>0</v>
      </c>
      <c r="J45" s="37">
        <f t="shared" si="31"/>
        <v>0</v>
      </c>
      <c r="K45" s="37">
        <f t="shared" si="32"/>
        <v>0</v>
      </c>
      <c r="L45" s="37">
        <f t="shared" ref="L45" si="43">K45-J45</f>
        <v>0</v>
      </c>
      <c r="M45" s="37">
        <f t="shared" si="33"/>
        <v>0</v>
      </c>
      <c r="N45" s="37">
        <v>1030</v>
      </c>
      <c r="O45" s="37">
        <v>9.81</v>
      </c>
    </row>
    <row r="46" spans="1:15" x14ac:dyDescent="0.25">
      <c r="A46" s="32"/>
      <c r="B46" s="33" t="s">
        <v>22</v>
      </c>
      <c r="C46" s="2" t="s">
        <v>86</v>
      </c>
      <c r="D46" s="37">
        <v>0</v>
      </c>
      <c r="E46" s="37">
        <v>0.222</v>
      </c>
      <c r="F46" s="37">
        <f t="shared" si="40"/>
        <v>1.9576719576719577E-5</v>
      </c>
      <c r="G46" s="37">
        <v>11340</v>
      </c>
      <c r="H46" s="37">
        <f t="shared" si="41"/>
        <v>0</v>
      </c>
      <c r="I46" s="37">
        <f t="shared" si="42"/>
        <v>0</v>
      </c>
      <c r="J46" s="37">
        <f t="shared" si="31"/>
        <v>0</v>
      </c>
      <c r="K46" s="37">
        <f t="shared" si="32"/>
        <v>0</v>
      </c>
      <c r="L46" s="37">
        <f>K46-J46</f>
        <v>0</v>
      </c>
      <c r="M46" s="37">
        <f t="shared" si="33"/>
        <v>0</v>
      </c>
      <c r="N46" s="37">
        <v>1030</v>
      </c>
      <c r="O46" s="37">
        <v>9.81</v>
      </c>
    </row>
    <row r="47" spans="1:15" x14ac:dyDescent="0.25">
      <c r="A47" s="32"/>
      <c r="B47" s="33" t="s">
        <v>22</v>
      </c>
      <c r="C47" s="2" t="s">
        <v>88</v>
      </c>
      <c r="D47" s="37">
        <v>0</v>
      </c>
      <c r="E47" s="37">
        <v>0.19700000000000001</v>
      </c>
      <c r="F47" s="37">
        <f t="shared" si="36"/>
        <v>1.7372134038800705E-5</v>
      </c>
      <c r="G47" s="37">
        <v>11340</v>
      </c>
      <c r="H47" s="37">
        <f t="shared" si="37"/>
        <v>0</v>
      </c>
      <c r="I47" s="37">
        <f t="shared" si="38"/>
        <v>0</v>
      </c>
      <c r="J47" s="37">
        <f t="shared" si="31"/>
        <v>0</v>
      </c>
      <c r="K47" s="37">
        <f t="shared" si="32"/>
        <v>0</v>
      </c>
      <c r="L47" s="37">
        <f t="shared" si="39"/>
        <v>0</v>
      </c>
      <c r="M47" s="37">
        <f t="shared" si="33"/>
        <v>0</v>
      </c>
      <c r="N47" s="37">
        <v>1030</v>
      </c>
      <c r="O47" s="37">
        <v>9.81</v>
      </c>
    </row>
    <row r="48" spans="1:15" x14ac:dyDescent="0.25">
      <c r="A48" s="32"/>
      <c r="B48" s="33" t="s">
        <v>22</v>
      </c>
      <c r="C48" s="2" t="s">
        <v>89</v>
      </c>
      <c r="D48" s="37">
        <v>0</v>
      </c>
      <c r="E48" s="37">
        <v>0.113</v>
      </c>
      <c r="F48" s="37">
        <f t="shared" si="36"/>
        <v>9.9647266313932979E-6</v>
      </c>
      <c r="G48" s="37">
        <v>11340</v>
      </c>
      <c r="H48" s="37">
        <f t="shared" si="37"/>
        <v>0</v>
      </c>
      <c r="I48" s="37">
        <f t="shared" si="38"/>
        <v>0</v>
      </c>
      <c r="J48" s="37">
        <f t="shared" si="31"/>
        <v>0</v>
      </c>
      <c r="K48" s="37">
        <f t="shared" si="32"/>
        <v>0</v>
      </c>
      <c r="L48" s="37">
        <f>K48-J48</f>
        <v>0</v>
      </c>
      <c r="M48" s="37">
        <f t="shared" si="33"/>
        <v>0</v>
      </c>
      <c r="N48" s="37">
        <v>1030</v>
      </c>
      <c r="O48" s="37">
        <v>9.81</v>
      </c>
    </row>
    <row r="49" spans="1:15" x14ac:dyDescent="0.25">
      <c r="A49" s="32"/>
      <c r="B49" s="33" t="s">
        <v>22</v>
      </c>
      <c r="C49" s="2" t="s">
        <v>90</v>
      </c>
      <c r="D49" s="37">
        <v>0</v>
      </c>
      <c r="E49" s="37">
        <v>0.105</v>
      </c>
      <c r="F49" s="37">
        <f t="shared" si="36"/>
        <v>9.2592592592592591E-6</v>
      </c>
      <c r="G49" s="37">
        <v>11340</v>
      </c>
      <c r="H49" s="37">
        <f t="shared" si="37"/>
        <v>0</v>
      </c>
      <c r="I49" s="37">
        <f t="shared" si="38"/>
        <v>0</v>
      </c>
      <c r="J49" s="37">
        <f t="shared" si="31"/>
        <v>0</v>
      </c>
      <c r="K49" s="37">
        <f t="shared" si="32"/>
        <v>0</v>
      </c>
      <c r="L49" s="37">
        <f>K49-J49</f>
        <v>0</v>
      </c>
      <c r="M49" s="37">
        <f t="shared" si="33"/>
        <v>0</v>
      </c>
      <c r="N49" s="37">
        <v>1030</v>
      </c>
      <c r="O49" s="37">
        <v>9.81</v>
      </c>
    </row>
    <row r="50" spans="1:15" x14ac:dyDescent="0.25">
      <c r="A50" s="32"/>
      <c r="B50" s="33" t="s">
        <v>22</v>
      </c>
      <c r="C50" s="2" t="s">
        <v>91</v>
      </c>
      <c r="D50" s="37">
        <v>0</v>
      </c>
      <c r="E50" s="37">
        <v>0.1</v>
      </c>
      <c r="F50" s="37">
        <f t="shared" ref="F50" si="44">E50/G50</f>
        <v>8.8183421516754859E-6</v>
      </c>
      <c r="G50" s="37">
        <v>11340</v>
      </c>
      <c r="H50" s="37">
        <f t="shared" ref="H50" si="45">E50*D50</f>
        <v>0</v>
      </c>
      <c r="I50" s="37">
        <f t="shared" ref="I50" si="46">H50/G50</f>
        <v>0</v>
      </c>
      <c r="J50" s="37">
        <f t="shared" si="31"/>
        <v>0</v>
      </c>
      <c r="K50" s="37">
        <f t="shared" si="32"/>
        <v>0</v>
      </c>
      <c r="L50" s="37">
        <f>K50-J50</f>
        <v>0</v>
      </c>
      <c r="M50" s="37">
        <f t="shared" si="33"/>
        <v>0</v>
      </c>
      <c r="N50" s="37">
        <v>1030</v>
      </c>
      <c r="O50" s="37">
        <v>9.81</v>
      </c>
    </row>
    <row r="51" spans="1:15" x14ac:dyDescent="0.25">
      <c r="A51" s="36"/>
      <c r="B51" s="33" t="s">
        <v>23</v>
      </c>
      <c r="C51" s="2" t="s">
        <v>98</v>
      </c>
      <c r="D51" s="37" t="s">
        <v>4</v>
      </c>
      <c r="E51" s="37" t="s">
        <v>4</v>
      </c>
      <c r="F51" s="37" t="s">
        <v>4</v>
      </c>
      <c r="G51" s="37" t="s">
        <v>4</v>
      </c>
      <c r="H51" s="37">
        <f>Nuts!G48</f>
        <v>5.3900000000000003E-2</v>
      </c>
      <c r="I51" s="37">
        <f>Nuts!H48</f>
        <v>7.0000000000000007E-6</v>
      </c>
      <c r="J51" s="37">
        <f>Nuts!I48</f>
        <v>0.52875899999999998</v>
      </c>
      <c r="K51" s="37">
        <f>Nuts!J48</f>
        <v>7.0730100000000004E-2</v>
      </c>
      <c r="L51" s="37">
        <f>Nuts!K48</f>
        <v>-0.45802890000000007</v>
      </c>
      <c r="M51" s="37">
        <f>Nuts!L48</f>
        <v>4.6689999999999995E-2</v>
      </c>
      <c r="N51" s="37">
        <v>1030</v>
      </c>
      <c r="O51" s="37">
        <v>9.81</v>
      </c>
    </row>
    <row r="52" spans="1:15" x14ac:dyDescent="0.25">
      <c r="A52" s="36"/>
      <c r="B52" s="33"/>
      <c r="C52" s="2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>
        <v>1030</v>
      </c>
      <c r="O52" s="37">
        <v>9.81</v>
      </c>
    </row>
    <row r="53" spans="1:15" x14ac:dyDescent="0.25">
      <c r="A53" s="34" t="s">
        <v>35</v>
      </c>
      <c r="B53" s="35" t="s">
        <v>23</v>
      </c>
      <c r="C53" s="4" t="s">
        <v>38</v>
      </c>
      <c r="D53" s="54" t="s">
        <v>4</v>
      </c>
      <c r="E53" s="54" t="s">
        <v>4</v>
      </c>
      <c r="F53" s="54" t="s">
        <v>4</v>
      </c>
      <c r="G53" s="54">
        <f>H53/I53</f>
        <v>842.04545454545473</v>
      </c>
      <c r="H53" s="54">
        <f>SUM(H28:H34)</f>
        <v>37.050000000000004</v>
      </c>
      <c r="I53" s="54">
        <f>I28</f>
        <v>4.3999999999999997E-2</v>
      </c>
      <c r="J53" s="54">
        <f t="shared" ref="J53:J60" si="47">H53*O53</f>
        <v>363.46050000000008</v>
      </c>
      <c r="K53" s="54">
        <f t="shared" ref="K53:K60" si="48">N53*I53*O53</f>
        <v>444.58920000000001</v>
      </c>
      <c r="L53" s="54">
        <f>K53-J53</f>
        <v>81.128699999999924</v>
      </c>
      <c r="M53" s="54">
        <f t="shared" ref="M53:M60" si="49">H53-(I53*N53)</f>
        <v>-8.269999999999996</v>
      </c>
      <c r="N53" s="54">
        <v>1030</v>
      </c>
      <c r="O53" s="54">
        <v>9.81</v>
      </c>
    </row>
    <row r="54" spans="1:15" x14ac:dyDescent="0.25">
      <c r="A54" s="34"/>
      <c r="B54" s="35" t="s">
        <v>23</v>
      </c>
      <c r="C54" s="4" t="s">
        <v>129</v>
      </c>
      <c r="D54" s="54" t="s">
        <v>4</v>
      </c>
      <c r="E54" s="54" t="s">
        <v>4</v>
      </c>
      <c r="F54" s="54" t="s">
        <v>4</v>
      </c>
      <c r="G54" s="54">
        <f>H54/I54</f>
        <v>407.71638207623062</v>
      </c>
      <c r="H54" s="54">
        <f>SUM(H2:H12)</f>
        <v>7.2709999999999999</v>
      </c>
      <c r="I54" s="54">
        <f>SUM(I2:I12)</f>
        <v>1.7833475228475226E-2</v>
      </c>
      <c r="J54" s="54">
        <f t="shared" si="47"/>
        <v>71.328510000000009</v>
      </c>
      <c r="K54" s="54">
        <f t="shared" si="48"/>
        <v>180.19478375108224</v>
      </c>
      <c r="L54" s="54">
        <f t="shared" si="12"/>
        <v>108.86627375108223</v>
      </c>
      <c r="M54" s="54">
        <f t="shared" si="49"/>
        <v>-11.097479485329483</v>
      </c>
      <c r="N54" s="54">
        <v>1030</v>
      </c>
      <c r="O54" s="54">
        <v>9.81</v>
      </c>
    </row>
    <row r="55" spans="1:15" x14ac:dyDescent="0.25">
      <c r="A55" s="34"/>
      <c r="B55" s="35" t="s">
        <v>23</v>
      </c>
      <c r="C55" s="4" t="s">
        <v>128</v>
      </c>
      <c r="D55" s="54" t="s">
        <v>4</v>
      </c>
      <c r="E55" s="54" t="s">
        <v>4</v>
      </c>
      <c r="F55" s="54" t="s">
        <v>4</v>
      </c>
      <c r="G55" s="54">
        <f>H55/I55</f>
        <v>2949.3680567848251</v>
      </c>
      <c r="H55" s="54">
        <f>SUM(H13:H23)</f>
        <v>4.9130200000000004</v>
      </c>
      <c r="I55" s="54">
        <f>SUM(I13:I23)</f>
        <v>1.6657873501741923E-3</v>
      </c>
      <c r="J55" s="54">
        <f t="shared" si="47"/>
        <v>48.196726200000008</v>
      </c>
      <c r="K55" s="54">
        <f t="shared" si="48"/>
        <v>16.831615122365093</v>
      </c>
      <c r="L55" s="54">
        <f t="shared" si="12"/>
        <v>-31.365111077634914</v>
      </c>
      <c r="M55" s="54">
        <f t="shared" si="49"/>
        <v>3.1972590293205823</v>
      </c>
      <c r="N55" s="54">
        <v>1030</v>
      </c>
      <c r="O55" s="54">
        <v>9.81</v>
      </c>
    </row>
    <row r="56" spans="1:15" x14ac:dyDescent="0.25">
      <c r="A56" s="34"/>
      <c r="B56" s="35" t="s">
        <v>23</v>
      </c>
      <c r="C56" s="4" t="s">
        <v>127</v>
      </c>
      <c r="D56" s="54" t="s">
        <v>4</v>
      </c>
      <c r="E56" s="54" t="s">
        <v>4</v>
      </c>
      <c r="F56" s="54" t="s">
        <v>4</v>
      </c>
      <c r="G56" s="54">
        <f t="shared" ref="G56:G60" si="50">H56/I56</f>
        <v>3687.129240168229</v>
      </c>
      <c r="H56" s="54">
        <f>SUM(H24:H27)</f>
        <v>3.1376200000000001</v>
      </c>
      <c r="I56" s="54">
        <f>SUM(I24:I27)</f>
        <v>8.5096556036556045E-4</v>
      </c>
      <c r="J56" s="54">
        <f t="shared" si="47"/>
        <v>30.780052200000004</v>
      </c>
      <c r="K56" s="54">
        <f t="shared" si="48"/>
        <v>8.5984113116017333</v>
      </c>
      <c r="L56" s="54">
        <f t="shared" si="12"/>
        <v>-22.18164088839827</v>
      </c>
      <c r="M56" s="54">
        <f t="shared" si="49"/>
        <v>2.2611254728234726</v>
      </c>
      <c r="N56" s="54">
        <v>1030</v>
      </c>
      <c r="O56" s="54">
        <v>9.81</v>
      </c>
    </row>
    <row r="57" spans="1:15" x14ac:dyDescent="0.25">
      <c r="A57" s="34"/>
      <c r="B57" s="35" t="s">
        <v>23</v>
      </c>
      <c r="C57" s="4" t="s">
        <v>125</v>
      </c>
      <c r="D57" s="54" t="s">
        <v>4</v>
      </c>
      <c r="E57" s="54" t="s">
        <v>4</v>
      </c>
      <c r="F57" s="54" t="s">
        <v>4</v>
      </c>
      <c r="G57" s="54">
        <f t="shared" si="50"/>
        <v>896.02574878596329</v>
      </c>
      <c r="H57" s="54">
        <f>H56+H53</f>
        <v>40.187620000000003</v>
      </c>
      <c r="I57" s="54">
        <f>I56+I53</f>
        <v>4.4850965560365559E-2</v>
      </c>
      <c r="J57" s="54">
        <f t="shared" si="47"/>
        <v>394.24055220000002</v>
      </c>
      <c r="K57" s="54">
        <f t="shared" si="48"/>
        <v>453.18761131160176</v>
      </c>
      <c r="L57" s="54">
        <f t="shared" si="12"/>
        <v>58.947059111601732</v>
      </c>
      <c r="M57" s="54">
        <f t="shared" si="49"/>
        <v>-6.0088745271765234</v>
      </c>
      <c r="N57" s="54">
        <v>1030</v>
      </c>
      <c r="O57" s="54">
        <v>9.81</v>
      </c>
    </row>
    <row r="58" spans="1:15" x14ac:dyDescent="0.25">
      <c r="A58" s="34"/>
      <c r="B58" s="35" t="s">
        <v>23</v>
      </c>
      <c r="C58" s="4" t="s">
        <v>126</v>
      </c>
      <c r="D58" s="54" t="s">
        <v>4</v>
      </c>
      <c r="E58" s="54" t="s">
        <v>4</v>
      </c>
      <c r="F58" s="54" t="s">
        <v>4</v>
      </c>
      <c r="G58" s="54">
        <f t="shared" si="50"/>
        <v>6383.3582225064965</v>
      </c>
      <c r="H58" s="54">
        <f>SUM(H36:H51)</f>
        <v>4.1538999999999993</v>
      </c>
      <c r="I58" s="54">
        <f>SUM(I36:I51)</f>
        <v>6.5073897707231042E-4</v>
      </c>
      <c r="J58" s="54">
        <f t="shared" si="47"/>
        <v>40.749758999999997</v>
      </c>
      <c r="K58" s="54">
        <f t="shared" si="48"/>
        <v>6.5752618460317471</v>
      </c>
      <c r="L58" s="54">
        <f t="shared" si="12"/>
        <v>-34.174497153968247</v>
      </c>
      <c r="M58" s="54">
        <f t="shared" si="49"/>
        <v>3.4836388536155196</v>
      </c>
      <c r="N58" s="54">
        <v>1030</v>
      </c>
      <c r="O58" s="54">
        <v>9.81</v>
      </c>
    </row>
    <row r="59" spans="1:15" x14ac:dyDescent="0.25">
      <c r="A59" s="34"/>
      <c r="B59" s="35" t="s">
        <v>23</v>
      </c>
      <c r="C59" s="4" t="s">
        <v>12</v>
      </c>
      <c r="D59" s="54" t="s">
        <v>4</v>
      </c>
      <c r="E59" s="54" t="s">
        <v>4</v>
      </c>
      <c r="F59" s="54" t="s">
        <v>4</v>
      </c>
      <c r="G59" s="54">
        <f t="shared" si="50"/>
        <v>974.50239393815912</v>
      </c>
      <c r="H59" s="54">
        <f>H57+H58</f>
        <v>44.341520000000003</v>
      </c>
      <c r="I59" s="54">
        <f>I57+I58</f>
        <v>4.5501704537437869E-2</v>
      </c>
      <c r="J59" s="54">
        <f t="shared" si="47"/>
        <v>434.99031120000006</v>
      </c>
      <c r="K59" s="54">
        <f t="shared" si="48"/>
        <v>459.76287315763346</v>
      </c>
      <c r="L59" s="54">
        <f t="shared" si="12"/>
        <v>24.7725619576334</v>
      </c>
      <c r="M59" s="54">
        <f t="shared" si="49"/>
        <v>-2.5252356735609993</v>
      </c>
      <c r="N59" s="54">
        <v>1030</v>
      </c>
      <c r="O59" s="54">
        <v>9.81</v>
      </c>
    </row>
    <row r="60" spans="1:15" x14ac:dyDescent="0.25">
      <c r="A60" s="34"/>
      <c r="B60" s="35" t="s">
        <v>23</v>
      </c>
      <c r="C60" s="4" t="s">
        <v>37</v>
      </c>
      <c r="D60" s="54" t="s">
        <v>4</v>
      </c>
      <c r="E60" s="54" t="s">
        <v>4</v>
      </c>
      <c r="F60" s="54" t="s">
        <v>4</v>
      </c>
      <c r="G60" s="54">
        <f t="shared" si="50"/>
        <v>892.48250670351717</v>
      </c>
      <c r="H60" s="54">
        <f>H54+H59+H55</f>
        <v>56.525540000000007</v>
      </c>
      <c r="I60" s="54">
        <f>I59+I54</f>
        <v>6.3335179765913102E-2</v>
      </c>
      <c r="J60" s="54">
        <f t="shared" si="47"/>
        <v>554.51554740000006</v>
      </c>
      <c r="K60" s="54">
        <f t="shared" si="48"/>
        <v>639.95765690871576</v>
      </c>
      <c r="L60" s="54">
        <f t="shared" si="12"/>
        <v>85.442109508715703</v>
      </c>
      <c r="M60" s="54">
        <f t="shared" si="49"/>
        <v>-8.709695158890483</v>
      </c>
      <c r="N60" s="54">
        <v>1030</v>
      </c>
      <c r="O60" s="54">
        <v>9.81</v>
      </c>
    </row>
    <row r="61" spans="1:15" x14ac:dyDescent="0.25">
      <c r="A61" s="16"/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8"/>
  <sheetViews>
    <sheetView workbookViewId="0">
      <selection activeCell="R29" sqref="R29"/>
    </sheetView>
  </sheetViews>
  <sheetFormatPr defaultRowHeight="15" x14ac:dyDescent="0.25"/>
  <cols>
    <col min="1" max="1" width="18.7109375" style="40" customWidth="1"/>
    <col min="2" max="2" width="29.140625" style="40" customWidth="1"/>
    <col min="3" max="4" width="9.140625" style="40"/>
    <col min="5" max="5" width="12" style="40" bestFit="1" customWidth="1"/>
    <col min="6" max="16384" width="9.140625" style="40"/>
  </cols>
  <sheetData>
    <row r="1" spans="1:14" ht="75" x14ac:dyDescent="0.25">
      <c r="A1" s="39" t="s">
        <v>39</v>
      </c>
      <c r="B1" s="39" t="s">
        <v>46</v>
      </c>
      <c r="C1" s="39" t="s">
        <v>24</v>
      </c>
      <c r="D1" s="39" t="s">
        <v>13</v>
      </c>
      <c r="E1" s="39" t="s">
        <v>28</v>
      </c>
      <c r="F1" s="39" t="s">
        <v>14</v>
      </c>
      <c r="G1" s="39" t="s">
        <v>29</v>
      </c>
      <c r="H1" s="39" t="s">
        <v>30</v>
      </c>
      <c r="I1" s="39" t="s">
        <v>27</v>
      </c>
      <c r="J1" s="39" t="s">
        <v>32</v>
      </c>
      <c r="K1" s="39" t="s">
        <v>33</v>
      </c>
      <c r="L1" s="39" t="s">
        <v>31</v>
      </c>
      <c r="M1" s="39" t="s">
        <v>15</v>
      </c>
      <c r="N1" s="39" t="s">
        <v>16</v>
      </c>
    </row>
    <row r="2" spans="1:14" x14ac:dyDescent="0.25">
      <c r="A2" s="41" t="s">
        <v>73</v>
      </c>
      <c r="B2" s="26" t="s">
        <v>74</v>
      </c>
      <c r="C2" s="26">
        <v>8</v>
      </c>
      <c r="D2" s="26">
        <v>1.7899999999999999E-3</v>
      </c>
      <c r="E2" s="26">
        <f>D2/F2</f>
        <v>2.3246753246753245E-7</v>
      </c>
      <c r="F2" s="26">
        <v>7700</v>
      </c>
      <c r="G2" s="26">
        <f>D2*C2</f>
        <v>1.4319999999999999E-2</v>
      </c>
      <c r="H2" s="26">
        <f>C2*E2</f>
        <v>1.8597402597402596E-6</v>
      </c>
      <c r="I2" s="26">
        <f>G2*N2</f>
        <v>0.1404792</v>
      </c>
      <c r="J2" s="26">
        <f>M2*H2*N2</f>
        <v>1.8791373506493507E-2</v>
      </c>
      <c r="K2" s="26">
        <f t="shared" ref="K2" si="0">J2-I2</f>
        <v>-0.12168782649350648</v>
      </c>
      <c r="L2" s="26">
        <f>G2-(H2*M2)</f>
        <v>1.2404467532467532E-2</v>
      </c>
      <c r="M2" s="26">
        <v>1030</v>
      </c>
      <c r="N2" s="26">
        <v>9.81</v>
      </c>
    </row>
    <row r="3" spans="1:14" x14ac:dyDescent="0.25">
      <c r="A3" s="41"/>
      <c r="B3" s="26" t="s">
        <v>110</v>
      </c>
      <c r="C3" s="26">
        <v>12</v>
      </c>
      <c r="D3" s="26">
        <v>1E-3</v>
      </c>
      <c r="E3" s="26">
        <f t="shared" ref="E3:E44" si="1">D3/F3</f>
        <v>1.2987012987012987E-7</v>
      </c>
      <c r="F3" s="26">
        <v>7700</v>
      </c>
      <c r="G3" s="26">
        <f>D3*C3</f>
        <v>1.2E-2</v>
      </c>
      <c r="H3" s="26">
        <f>C3*E3</f>
        <v>1.5584415584415584E-6</v>
      </c>
      <c r="I3" s="26">
        <f>G3*N3</f>
        <v>0.11772000000000001</v>
      </c>
      <c r="J3" s="26">
        <f>M3*H3*N3</f>
        <v>1.574696103896104E-2</v>
      </c>
      <c r="K3" s="26">
        <f>J3-I3</f>
        <v>-0.10197303896103896</v>
      </c>
      <c r="L3" s="26">
        <f>G3-(H3*M3)</f>
        <v>1.0394805194805195E-2</v>
      </c>
      <c r="M3" s="26">
        <v>1030</v>
      </c>
      <c r="N3" s="26">
        <v>9.81</v>
      </c>
    </row>
    <row r="4" spans="1:14" x14ac:dyDescent="0.25">
      <c r="A4" s="41"/>
      <c r="B4" s="41" t="s">
        <v>70</v>
      </c>
      <c r="C4" s="41">
        <v>4</v>
      </c>
      <c r="D4" s="41">
        <v>6.1700000000000001E-3</v>
      </c>
      <c r="E4" s="26">
        <f t="shared" si="1"/>
        <v>8.0129870129870131E-7</v>
      </c>
      <c r="F4" s="41">
        <v>7700</v>
      </c>
      <c r="G4" s="26">
        <f t="shared" ref="G4:G44" si="2">D4*C4</f>
        <v>2.4680000000000001E-2</v>
      </c>
      <c r="H4" s="26">
        <f t="shared" ref="H4:H44" si="3">C4*E4</f>
        <v>3.2051948051948052E-6</v>
      </c>
      <c r="I4" s="26">
        <f t="shared" ref="I4:I44" si="4">G4*N4</f>
        <v>0.24211080000000001</v>
      </c>
      <c r="J4" s="26">
        <f t="shared" ref="J4:J44" si="5">M4*H4*N4</f>
        <v>3.238624987012987E-2</v>
      </c>
      <c r="K4" s="26">
        <f t="shared" ref="K4:K44" si="6">J4-I4</f>
        <v>-0.20972455012987015</v>
      </c>
      <c r="L4" s="26">
        <f t="shared" ref="L4:L44" si="7">G4-(H4*M4)</f>
        <v>2.1378649350649349E-2</v>
      </c>
      <c r="M4" s="41">
        <v>1030</v>
      </c>
      <c r="N4" s="41">
        <v>9.81</v>
      </c>
    </row>
    <row r="5" spans="1:14" x14ac:dyDescent="0.25">
      <c r="A5" s="41"/>
      <c r="B5" s="41"/>
      <c r="C5" s="41"/>
      <c r="D5" s="41"/>
      <c r="E5" s="26">
        <f t="shared" si="1"/>
        <v>0</v>
      </c>
      <c r="F5" s="26">
        <v>7700</v>
      </c>
      <c r="G5" s="26">
        <f t="shared" si="2"/>
        <v>0</v>
      </c>
      <c r="H5" s="26">
        <f t="shared" si="3"/>
        <v>0</v>
      </c>
      <c r="I5" s="26">
        <f t="shared" si="4"/>
        <v>0</v>
      </c>
      <c r="J5" s="26">
        <f t="shared" si="5"/>
        <v>0</v>
      </c>
      <c r="K5" s="26">
        <f t="shared" si="6"/>
        <v>0</v>
      </c>
      <c r="L5" s="26">
        <f t="shared" si="7"/>
        <v>0</v>
      </c>
      <c r="M5" s="26">
        <v>1030</v>
      </c>
      <c r="N5" s="26">
        <v>9.81</v>
      </c>
    </row>
    <row r="6" spans="1:14" x14ac:dyDescent="0.25">
      <c r="A6" s="42" t="s">
        <v>42</v>
      </c>
      <c r="B6" s="42" t="s">
        <v>69</v>
      </c>
      <c r="C6" s="42">
        <v>8</v>
      </c>
      <c r="D6" s="42">
        <v>5.45E-3</v>
      </c>
      <c r="E6" s="43">
        <f t="shared" si="1"/>
        <v>7.0779220779220781E-7</v>
      </c>
      <c r="F6" s="42">
        <v>7700</v>
      </c>
      <c r="G6" s="43">
        <f t="shared" si="2"/>
        <v>4.36E-2</v>
      </c>
      <c r="H6" s="43">
        <f t="shared" si="3"/>
        <v>5.6623376623376625E-6</v>
      </c>
      <c r="I6" s="43">
        <f t="shared" si="4"/>
        <v>0.42771600000000004</v>
      </c>
      <c r="J6" s="43">
        <f t="shared" si="5"/>
        <v>5.7213958441558445E-2</v>
      </c>
      <c r="K6" s="43">
        <f t="shared" si="6"/>
        <v>-0.37050204155844157</v>
      </c>
      <c r="L6" s="43">
        <f t="shared" si="7"/>
        <v>3.7767792207792208E-2</v>
      </c>
      <c r="M6" s="42">
        <v>1030</v>
      </c>
      <c r="N6" s="42">
        <v>9.81</v>
      </c>
    </row>
    <row r="7" spans="1:14" x14ac:dyDescent="0.25">
      <c r="A7" s="42"/>
      <c r="B7" s="42" t="s">
        <v>70</v>
      </c>
      <c r="C7" s="42">
        <v>6</v>
      </c>
      <c r="D7" s="42">
        <v>6.1700000000000001E-3</v>
      </c>
      <c r="E7" s="43">
        <f t="shared" si="1"/>
        <v>8.0129870129870131E-7</v>
      </c>
      <c r="F7" s="42">
        <v>7700</v>
      </c>
      <c r="G7" s="43">
        <f t="shared" si="2"/>
        <v>3.7019999999999997E-2</v>
      </c>
      <c r="H7" s="43">
        <f t="shared" si="3"/>
        <v>4.8077922077922081E-6</v>
      </c>
      <c r="I7" s="43">
        <f t="shared" si="4"/>
        <v>0.36316619999999999</v>
      </c>
      <c r="J7" s="43">
        <f t="shared" si="5"/>
        <v>4.8579374805194808E-2</v>
      </c>
      <c r="K7" s="43">
        <f t="shared" si="6"/>
        <v>-0.31458682519480519</v>
      </c>
      <c r="L7" s="43">
        <f t="shared" si="7"/>
        <v>3.2067974025974021E-2</v>
      </c>
      <c r="M7" s="42">
        <v>1030</v>
      </c>
      <c r="N7" s="42">
        <v>9.81</v>
      </c>
    </row>
    <row r="8" spans="1:14" x14ac:dyDescent="0.25">
      <c r="A8" s="42"/>
      <c r="B8" s="42" t="s">
        <v>71</v>
      </c>
      <c r="C8" s="42">
        <v>8</v>
      </c>
      <c r="D8" s="42">
        <v>8.3999999999999995E-3</v>
      </c>
      <c r="E8" s="43">
        <f t="shared" si="1"/>
        <v>1.0909090909090908E-6</v>
      </c>
      <c r="F8" s="42">
        <v>7700</v>
      </c>
      <c r="G8" s="43">
        <f t="shared" si="2"/>
        <v>6.7199999999999996E-2</v>
      </c>
      <c r="H8" s="43">
        <f t="shared" si="3"/>
        <v>8.7272727272727261E-6</v>
      </c>
      <c r="I8" s="43">
        <f t="shared" si="4"/>
        <v>0.65923200000000004</v>
      </c>
      <c r="J8" s="43">
        <f t="shared" si="5"/>
        <v>8.8182981818181821E-2</v>
      </c>
      <c r="K8" s="43">
        <f t="shared" si="6"/>
        <v>-0.57104901818181819</v>
      </c>
      <c r="L8" s="43">
        <f t="shared" si="7"/>
        <v>5.8210909090909091E-2</v>
      </c>
      <c r="M8" s="42">
        <v>1030</v>
      </c>
      <c r="N8" s="42">
        <v>9.81</v>
      </c>
    </row>
    <row r="9" spans="1:14" x14ac:dyDescent="0.25">
      <c r="A9" s="42"/>
      <c r="B9" s="42" t="s">
        <v>76</v>
      </c>
      <c r="C9" s="42">
        <v>20</v>
      </c>
      <c r="D9" s="42">
        <v>1E-3</v>
      </c>
      <c r="E9" s="43">
        <f t="shared" si="1"/>
        <v>1.2987012987012987E-7</v>
      </c>
      <c r="F9" s="42">
        <v>7700</v>
      </c>
      <c r="G9" s="43">
        <f t="shared" si="2"/>
        <v>0.02</v>
      </c>
      <c r="H9" s="43">
        <f t="shared" si="3"/>
        <v>2.5974025974025972E-6</v>
      </c>
      <c r="I9" s="43">
        <f t="shared" si="4"/>
        <v>0.19620000000000001</v>
      </c>
      <c r="J9" s="43">
        <f t="shared" si="5"/>
        <v>2.6244935064935065E-2</v>
      </c>
      <c r="K9" s="43">
        <f t="shared" si="6"/>
        <v>-0.16995506493506496</v>
      </c>
      <c r="L9" s="43">
        <f t="shared" si="7"/>
        <v>1.7324675324675326E-2</v>
      </c>
      <c r="M9" s="42">
        <v>1030</v>
      </c>
      <c r="N9" s="42">
        <v>9.81</v>
      </c>
    </row>
    <row r="10" spans="1:14" x14ac:dyDescent="0.25">
      <c r="A10" s="42"/>
      <c r="B10" s="42" t="s">
        <v>75</v>
      </c>
      <c r="C10" s="42">
        <v>4</v>
      </c>
      <c r="D10" s="42">
        <v>8.0000000000000002E-3</v>
      </c>
      <c r="E10" s="43">
        <f t="shared" si="1"/>
        <v>1.038961038961039E-6</v>
      </c>
      <c r="F10" s="42">
        <v>7700</v>
      </c>
      <c r="G10" s="43">
        <f t="shared" si="2"/>
        <v>3.2000000000000001E-2</v>
      </c>
      <c r="H10" s="43">
        <f t="shared" si="3"/>
        <v>4.1558441558441559E-6</v>
      </c>
      <c r="I10" s="43">
        <f t="shared" si="4"/>
        <v>0.31392000000000003</v>
      </c>
      <c r="J10" s="43">
        <f t="shared" si="5"/>
        <v>4.1991896103896101E-2</v>
      </c>
      <c r="K10" s="43">
        <f t="shared" si="6"/>
        <v>-0.27192810389610395</v>
      </c>
      <c r="L10" s="43">
        <f t="shared" si="7"/>
        <v>2.7719480519480519E-2</v>
      </c>
      <c r="M10" s="42">
        <v>1030</v>
      </c>
      <c r="N10" s="42">
        <v>9.81</v>
      </c>
    </row>
    <row r="11" spans="1:14" x14ac:dyDescent="0.25">
      <c r="A11" s="42"/>
      <c r="B11" s="42" t="s">
        <v>77</v>
      </c>
      <c r="C11" s="42">
        <v>4</v>
      </c>
      <c r="D11" s="42">
        <v>2.31E-3</v>
      </c>
      <c r="E11" s="43">
        <f t="shared" si="1"/>
        <v>2.9999999999999999E-7</v>
      </c>
      <c r="F11" s="42">
        <v>7700</v>
      </c>
      <c r="G11" s="43">
        <f t="shared" si="2"/>
        <v>9.2399999999999999E-3</v>
      </c>
      <c r="H11" s="43">
        <f t="shared" si="3"/>
        <v>1.1999999999999999E-6</v>
      </c>
      <c r="I11" s="43">
        <f t="shared" si="4"/>
        <v>9.06444E-2</v>
      </c>
      <c r="J11" s="43">
        <f t="shared" si="5"/>
        <v>1.2125159999999999E-2</v>
      </c>
      <c r="K11" s="43">
        <f t="shared" si="6"/>
        <v>-7.8519240000000004E-2</v>
      </c>
      <c r="L11" s="43">
        <f t="shared" si="7"/>
        <v>8.0040000000000007E-3</v>
      </c>
      <c r="M11" s="42">
        <v>1030</v>
      </c>
      <c r="N11" s="42">
        <v>9.81</v>
      </c>
    </row>
    <row r="12" spans="1:14" x14ac:dyDescent="0.25">
      <c r="A12" s="42"/>
      <c r="B12" s="42" t="s">
        <v>93</v>
      </c>
      <c r="C12" s="42">
        <v>4</v>
      </c>
      <c r="D12" s="42">
        <v>4.6260000000000003E-2</v>
      </c>
      <c r="E12" s="43">
        <f t="shared" si="1"/>
        <v>3.5584615384615387E-5</v>
      </c>
      <c r="F12" s="42">
        <v>1300</v>
      </c>
      <c r="G12" s="43">
        <f t="shared" si="2"/>
        <v>0.18504000000000001</v>
      </c>
      <c r="H12" s="43">
        <f t="shared" si="3"/>
        <v>1.4233846153846155E-4</v>
      </c>
      <c r="I12" s="43">
        <f t="shared" si="4"/>
        <v>1.8152424000000003</v>
      </c>
      <c r="J12" s="43">
        <f t="shared" si="5"/>
        <v>1.4382305169230771</v>
      </c>
      <c r="K12" s="43">
        <f t="shared" si="6"/>
        <v>-0.37701188307692313</v>
      </c>
      <c r="L12" s="43">
        <f t="shared" si="7"/>
        <v>3.8431384615384617E-2</v>
      </c>
      <c r="M12" s="42">
        <v>1030</v>
      </c>
      <c r="N12" s="42">
        <v>9.81</v>
      </c>
    </row>
    <row r="13" spans="1:14" x14ac:dyDescent="0.25">
      <c r="A13" s="42"/>
      <c r="B13" s="42" t="s">
        <v>103</v>
      </c>
      <c r="C13" s="42">
        <v>2</v>
      </c>
      <c r="D13" s="42">
        <v>2.6100000000000002E-2</v>
      </c>
      <c r="E13" s="43">
        <f t="shared" si="1"/>
        <v>3.3896103896103897E-6</v>
      </c>
      <c r="F13" s="42">
        <v>7700</v>
      </c>
      <c r="G13" s="43">
        <f t="shared" si="2"/>
        <v>5.2200000000000003E-2</v>
      </c>
      <c r="H13" s="43">
        <f t="shared" si="3"/>
        <v>6.7792207792207795E-6</v>
      </c>
      <c r="I13" s="43">
        <f t="shared" si="4"/>
        <v>0.51208200000000004</v>
      </c>
      <c r="J13" s="43">
        <f t="shared" si="5"/>
        <v>6.8499280519480524E-2</v>
      </c>
      <c r="K13" s="43">
        <f t="shared" si="6"/>
        <v>-0.44358271948051953</v>
      </c>
      <c r="L13" s="43">
        <f t="shared" si="7"/>
        <v>4.5217402597402603E-2</v>
      </c>
      <c r="M13" s="42">
        <v>1030</v>
      </c>
      <c r="N13" s="42">
        <v>9.81</v>
      </c>
    </row>
    <row r="14" spans="1:14" x14ac:dyDescent="0.25">
      <c r="A14" s="42"/>
      <c r="B14" s="42" t="s">
        <v>104</v>
      </c>
      <c r="C14" s="42">
        <v>2</v>
      </c>
      <c r="D14" s="42">
        <v>2.6100000000000002E-2</v>
      </c>
      <c r="E14" s="43">
        <f t="shared" si="1"/>
        <v>3.3896103896103897E-6</v>
      </c>
      <c r="F14" s="42">
        <v>7700</v>
      </c>
      <c r="G14" s="43">
        <f t="shared" si="2"/>
        <v>5.2200000000000003E-2</v>
      </c>
      <c r="H14" s="43">
        <f t="shared" si="3"/>
        <v>6.7792207792207795E-6</v>
      </c>
      <c r="I14" s="43">
        <f t="shared" si="4"/>
        <v>0.51208200000000004</v>
      </c>
      <c r="J14" s="43">
        <f t="shared" si="5"/>
        <v>6.8499280519480524E-2</v>
      </c>
      <c r="K14" s="43">
        <f t="shared" si="6"/>
        <v>-0.44358271948051953</v>
      </c>
      <c r="L14" s="43">
        <f t="shared" si="7"/>
        <v>4.5217402597402603E-2</v>
      </c>
      <c r="M14" s="42">
        <v>1030</v>
      </c>
      <c r="N14" s="42">
        <v>9.81</v>
      </c>
    </row>
    <row r="15" spans="1:14" x14ac:dyDescent="0.25">
      <c r="A15" s="42"/>
      <c r="B15" s="42" t="s">
        <v>95</v>
      </c>
      <c r="C15" s="42">
        <v>4</v>
      </c>
      <c r="D15" s="42">
        <v>8.0000000000000002E-3</v>
      </c>
      <c r="E15" s="43">
        <f t="shared" si="1"/>
        <v>1.038961038961039E-6</v>
      </c>
      <c r="F15" s="42">
        <v>7700</v>
      </c>
      <c r="G15" s="43">
        <f t="shared" si="2"/>
        <v>3.2000000000000001E-2</v>
      </c>
      <c r="H15" s="43">
        <f t="shared" si="3"/>
        <v>4.1558441558441559E-6</v>
      </c>
      <c r="I15" s="43">
        <f t="shared" si="4"/>
        <v>0.31392000000000003</v>
      </c>
      <c r="J15" s="43">
        <f t="shared" si="5"/>
        <v>4.1991896103896101E-2</v>
      </c>
      <c r="K15" s="43">
        <f t="shared" si="6"/>
        <v>-0.27192810389610395</v>
      </c>
      <c r="L15" s="43">
        <f t="shared" si="7"/>
        <v>2.7719480519480519E-2</v>
      </c>
      <c r="M15" s="42">
        <v>1030</v>
      </c>
      <c r="N15" s="42">
        <v>9.81</v>
      </c>
    </row>
    <row r="16" spans="1:14" x14ac:dyDescent="0.25">
      <c r="A16" s="42"/>
      <c r="B16" s="42" t="s">
        <v>105</v>
      </c>
      <c r="C16" s="42">
        <v>4</v>
      </c>
      <c r="D16" s="42">
        <v>8.0000000000000002E-3</v>
      </c>
      <c r="E16" s="43">
        <f t="shared" si="1"/>
        <v>1.038961038961039E-6</v>
      </c>
      <c r="F16" s="42">
        <v>7700</v>
      </c>
      <c r="G16" s="43">
        <f t="shared" si="2"/>
        <v>3.2000000000000001E-2</v>
      </c>
      <c r="H16" s="43">
        <f t="shared" si="3"/>
        <v>4.1558441558441559E-6</v>
      </c>
      <c r="I16" s="43">
        <f t="shared" si="4"/>
        <v>0.31392000000000003</v>
      </c>
      <c r="J16" s="43">
        <f t="shared" si="5"/>
        <v>4.1991896103896101E-2</v>
      </c>
      <c r="K16" s="43">
        <f t="shared" si="6"/>
        <v>-0.27192810389610395</v>
      </c>
      <c r="L16" s="43">
        <f t="shared" si="7"/>
        <v>2.7719480519480519E-2</v>
      </c>
      <c r="M16" s="42">
        <v>1030</v>
      </c>
      <c r="N16" s="42">
        <v>9.81</v>
      </c>
    </row>
    <row r="17" spans="1:14" x14ac:dyDescent="0.25">
      <c r="A17" s="42"/>
      <c r="B17" s="42" t="s">
        <v>99</v>
      </c>
      <c r="C17" s="42">
        <v>2</v>
      </c>
      <c r="D17" s="42">
        <v>7.5700000000000003E-2</v>
      </c>
      <c r="E17" s="43">
        <f t="shared" si="1"/>
        <v>6.6403508771929826E-5</v>
      </c>
      <c r="F17" s="42">
        <v>1140</v>
      </c>
      <c r="G17" s="43">
        <f t="shared" si="2"/>
        <v>0.15140000000000001</v>
      </c>
      <c r="H17" s="43">
        <f t="shared" si="3"/>
        <v>1.3280701754385965E-4</v>
      </c>
      <c r="I17" s="43">
        <f t="shared" si="4"/>
        <v>1.4852340000000002</v>
      </c>
      <c r="J17" s="43">
        <f t="shared" si="5"/>
        <v>1.3419219473684212</v>
      </c>
      <c r="K17" s="43">
        <f t="shared" si="6"/>
        <v>-0.14331205263157898</v>
      </c>
      <c r="L17" s="43">
        <f t="shared" si="7"/>
        <v>1.4608771929824571E-2</v>
      </c>
      <c r="M17" s="42">
        <v>1030</v>
      </c>
      <c r="N17" s="42">
        <v>9.81</v>
      </c>
    </row>
    <row r="18" spans="1:14" x14ac:dyDescent="0.25">
      <c r="A18" s="42"/>
      <c r="B18" s="42" t="s">
        <v>106</v>
      </c>
      <c r="C18" s="42">
        <v>4</v>
      </c>
      <c r="D18" s="42">
        <v>1.67E-2</v>
      </c>
      <c r="E18" s="43">
        <f t="shared" si="1"/>
        <v>2.1688311688311687E-6</v>
      </c>
      <c r="F18" s="42">
        <v>7700</v>
      </c>
      <c r="G18" s="43">
        <f t="shared" si="2"/>
        <v>6.6799999999999998E-2</v>
      </c>
      <c r="H18" s="43">
        <f t="shared" si="3"/>
        <v>8.6753246753246749E-6</v>
      </c>
      <c r="I18" s="43">
        <f t="shared" si="4"/>
        <v>0.655308</v>
      </c>
      <c r="J18" s="43">
        <f t="shared" si="5"/>
        <v>8.7658083116883126E-2</v>
      </c>
      <c r="K18" s="43">
        <f t="shared" si="6"/>
        <v>-0.56764991688311683</v>
      </c>
      <c r="L18" s="43">
        <f t="shared" si="7"/>
        <v>5.7864415584415581E-2</v>
      </c>
      <c r="M18" s="42">
        <v>1030</v>
      </c>
      <c r="N18" s="42">
        <v>9.81</v>
      </c>
    </row>
    <row r="19" spans="1:14" x14ac:dyDescent="0.25">
      <c r="A19" s="42"/>
      <c r="B19" s="42" t="s">
        <v>107</v>
      </c>
      <c r="C19" s="42">
        <v>4</v>
      </c>
      <c r="D19" s="42">
        <v>2.0899999999999998E-3</v>
      </c>
      <c r="E19" s="43">
        <f t="shared" si="1"/>
        <v>2.714285714285714E-7</v>
      </c>
      <c r="F19" s="42">
        <v>7700</v>
      </c>
      <c r="G19" s="43">
        <f t="shared" si="2"/>
        <v>8.3599999999999994E-3</v>
      </c>
      <c r="H19" s="43">
        <f t="shared" si="3"/>
        <v>1.0857142857142856E-6</v>
      </c>
      <c r="I19" s="43">
        <f t="shared" si="4"/>
        <v>8.2011600000000004E-2</v>
      </c>
      <c r="J19" s="43">
        <f t="shared" si="5"/>
        <v>1.0970382857142857E-2</v>
      </c>
      <c r="K19" s="43">
        <f t="shared" si="6"/>
        <v>-7.1041217142857147E-2</v>
      </c>
      <c r="L19" s="43">
        <f t="shared" si="7"/>
        <v>7.2417142857142854E-3</v>
      </c>
      <c r="M19" s="42">
        <v>1030</v>
      </c>
      <c r="N19" s="42">
        <v>9.81</v>
      </c>
    </row>
    <row r="20" spans="1:14" x14ac:dyDescent="0.25">
      <c r="A20" s="42"/>
      <c r="B20" s="42" t="s">
        <v>108</v>
      </c>
      <c r="C20" s="42">
        <v>4</v>
      </c>
      <c r="D20" s="42">
        <v>1.98E-3</v>
      </c>
      <c r="E20" s="43">
        <f t="shared" si="1"/>
        <v>2.5714285714285716E-7</v>
      </c>
      <c r="F20" s="42">
        <v>7700</v>
      </c>
      <c r="G20" s="43">
        <f t="shared" si="2"/>
        <v>7.92E-3</v>
      </c>
      <c r="H20" s="43">
        <f t="shared" si="3"/>
        <v>1.0285714285714286E-6</v>
      </c>
      <c r="I20" s="43">
        <f t="shared" si="4"/>
        <v>7.7695200000000006E-2</v>
      </c>
      <c r="J20" s="43">
        <f t="shared" si="5"/>
        <v>1.0392994285714286E-2</v>
      </c>
      <c r="K20" s="43">
        <f t="shared" si="6"/>
        <v>-6.7302205714285718E-2</v>
      </c>
      <c r="L20" s="43">
        <f t="shared" si="7"/>
        <v>6.8605714285714285E-3</v>
      </c>
      <c r="M20" s="42">
        <v>1030</v>
      </c>
      <c r="N20" s="42">
        <v>9.81</v>
      </c>
    </row>
    <row r="21" spans="1:14" x14ac:dyDescent="0.25">
      <c r="A21" s="42"/>
      <c r="B21" s="42"/>
      <c r="C21" s="42"/>
      <c r="D21" s="42"/>
      <c r="E21" s="43"/>
      <c r="F21" s="42"/>
      <c r="G21" s="43"/>
      <c r="H21" s="43"/>
      <c r="I21" s="43"/>
      <c r="J21" s="43"/>
      <c r="K21" s="43"/>
      <c r="L21" s="43"/>
      <c r="M21" s="42">
        <v>1030</v>
      </c>
      <c r="N21" s="42">
        <v>9.81</v>
      </c>
    </row>
    <row r="22" spans="1:14" x14ac:dyDescent="0.25">
      <c r="A22" s="44" t="s">
        <v>43</v>
      </c>
      <c r="B22" s="45" t="s">
        <v>69</v>
      </c>
      <c r="C22" s="44">
        <v>16</v>
      </c>
      <c r="D22" s="45">
        <v>5.45E-3</v>
      </c>
      <c r="E22" s="46">
        <f t="shared" si="1"/>
        <v>7.0779220779220781E-7</v>
      </c>
      <c r="F22" s="44">
        <v>7700</v>
      </c>
      <c r="G22" s="46">
        <f t="shared" si="2"/>
        <v>8.72E-2</v>
      </c>
      <c r="H22" s="46">
        <f t="shared" si="3"/>
        <v>1.1324675324675325E-5</v>
      </c>
      <c r="I22" s="46">
        <f t="shared" si="4"/>
        <v>0.85543200000000008</v>
      </c>
      <c r="J22" s="46">
        <f t="shared" si="5"/>
        <v>0.11442791688311689</v>
      </c>
      <c r="K22" s="46">
        <f t="shared" si="6"/>
        <v>-0.74100408311688315</v>
      </c>
      <c r="L22" s="46">
        <f t="shared" si="7"/>
        <v>7.5535584415584417E-2</v>
      </c>
      <c r="M22" s="44">
        <v>1030</v>
      </c>
      <c r="N22" s="44">
        <v>9.81</v>
      </c>
    </row>
    <row r="23" spans="1:14" x14ac:dyDescent="0.25">
      <c r="A23" s="44"/>
      <c r="B23" s="45" t="s">
        <v>70</v>
      </c>
      <c r="C23" s="44">
        <v>0</v>
      </c>
      <c r="D23" s="45">
        <v>6.1700000000000001E-3</v>
      </c>
      <c r="E23" s="46">
        <f t="shared" si="1"/>
        <v>8.0129870129870131E-7</v>
      </c>
      <c r="F23" s="44">
        <v>7700</v>
      </c>
      <c r="G23" s="46">
        <f t="shared" si="2"/>
        <v>0</v>
      </c>
      <c r="H23" s="46">
        <f t="shared" si="3"/>
        <v>0</v>
      </c>
      <c r="I23" s="46">
        <f t="shared" si="4"/>
        <v>0</v>
      </c>
      <c r="J23" s="46">
        <f t="shared" si="5"/>
        <v>0</v>
      </c>
      <c r="K23" s="46">
        <f t="shared" si="6"/>
        <v>0</v>
      </c>
      <c r="L23" s="46">
        <f t="shared" si="7"/>
        <v>0</v>
      </c>
      <c r="M23" s="44">
        <v>1030</v>
      </c>
      <c r="N23" s="44">
        <v>9.81</v>
      </c>
    </row>
    <row r="24" spans="1:14" x14ac:dyDescent="0.25">
      <c r="A24" s="44"/>
      <c r="B24" s="45" t="s">
        <v>71</v>
      </c>
      <c r="C24" s="44">
        <v>4</v>
      </c>
      <c r="D24" s="45">
        <v>8.3999999999999995E-3</v>
      </c>
      <c r="E24" s="46">
        <f t="shared" si="1"/>
        <v>1.0909090909090908E-6</v>
      </c>
      <c r="F24" s="44">
        <v>7700</v>
      </c>
      <c r="G24" s="46">
        <f t="shared" si="2"/>
        <v>3.3599999999999998E-2</v>
      </c>
      <c r="H24" s="46">
        <f t="shared" si="3"/>
        <v>4.3636363636363631E-6</v>
      </c>
      <c r="I24" s="46">
        <f t="shared" si="4"/>
        <v>0.32961600000000002</v>
      </c>
      <c r="J24" s="46">
        <f t="shared" si="5"/>
        <v>4.4091490909090911E-2</v>
      </c>
      <c r="K24" s="46">
        <f t="shared" si="6"/>
        <v>-0.2855245090909091</v>
      </c>
      <c r="L24" s="46">
        <f t="shared" si="7"/>
        <v>2.9105454545454545E-2</v>
      </c>
      <c r="M24" s="44">
        <v>1030</v>
      </c>
      <c r="N24" s="44">
        <v>9.81</v>
      </c>
    </row>
    <row r="25" spans="1:14" x14ac:dyDescent="0.25">
      <c r="A25" s="44"/>
      <c r="B25" s="45" t="s">
        <v>72</v>
      </c>
      <c r="C25" s="44">
        <v>20</v>
      </c>
      <c r="D25" s="45">
        <v>1E-3</v>
      </c>
      <c r="E25" s="46">
        <f t="shared" si="1"/>
        <v>1.2987012987012987E-7</v>
      </c>
      <c r="F25" s="44">
        <v>7700</v>
      </c>
      <c r="G25" s="46">
        <f t="shared" si="2"/>
        <v>0.02</v>
      </c>
      <c r="H25" s="46">
        <f t="shared" si="3"/>
        <v>2.5974025974025972E-6</v>
      </c>
      <c r="I25" s="46">
        <f t="shared" si="4"/>
        <v>0.19620000000000001</v>
      </c>
      <c r="J25" s="46">
        <f t="shared" si="5"/>
        <v>2.6244935064935065E-2</v>
      </c>
      <c r="K25" s="46">
        <f t="shared" si="6"/>
        <v>-0.16995506493506496</v>
      </c>
      <c r="L25" s="46">
        <f t="shared" si="7"/>
        <v>1.7324675324675326E-2</v>
      </c>
      <c r="M25" s="44">
        <v>1030</v>
      </c>
      <c r="N25" s="44">
        <v>9.81</v>
      </c>
    </row>
    <row r="26" spans="1:14" x14ac:dyDescent="0.25">
      <c r="A26" s="45"/>
      <c r="B26" s="45" t="s">
        <v>75</v>
      </c>
      <c r="C26" s="44">
        <v>2</v>
      </c>
      <c r="D26" s="45">
        <v>8.0000000000000002E-3</v>
      </c>
      <c r="E26" s="46">
        <f t="shared" si="1"/>
        <v>1.038961038961039E-6</v>
      </c>
      <c r="F26" s="44">
        <v>7700</v>
      </c>
      <c r="G26" s="46">
        <f t="shared" si="2"/>
        <v>1.6E-2</v>
      </c>
      <c r="H26" s="46">
        <f t="shared" si="3"/>
        <v>2.0779220779220779E-6</v>
      </c>
      <c r="I26" s="46">
        <f t="shared" si="4"/>
        <v>0.15696000000000002</v>
      </c>
      <c r="J26" s="46">
        <f t="shared" si="5"/>
        <v>2.099594805194805E-2</v>
      </c>
      <c r="K26" s="46">
        <f t="shared" si="6"/>
        <v>-0.13596405194805197</v>
      </c>
      <c r="L26" s="46">
        <f t="shared" si="7"/>
        <v>1.3859740259740259E-2</v>
      </c>
      <c r="M26" s="44">
        <v>1030</v>
      </c>
      <c r="N26" s="44">
        <v>9.81</v>
      </c>
    </row>
    <row r="27" spans="1:14" x14ac:dyDescent="0.25">
      <c r="A27" s="44"/>
      <c r="B27" s="45" t="s">
        <v>77</v>
      </c>
      <c r="C27" s="44">
        <v>2</v>
      </c>
      <c r="D27" s="45">
        <v>2.31E-3</v>
      </c>
      <c r="E27" s="46">
        <f t="shared" si="1"/>
        <v>2.9999999999999999E-7</v>
      </c>
      <c r="F27" s="44">
        <v>7700</v>
      </c>
      <c r="G27" s="46">
        <f t="shared" si="2"/>
        <v>4.62E-3</v>
      </c>
      <c r="H27" s="46">
        <f t="shared" si="3"/>
        <v>5.9999999999999997E-7</v>
      </c>
      <c r="I27" s="46">
        <f t="shared" si="4"/>
        <v>4.53222E-2</v>
      </c>
      <c r="J27" s="46">
        <f t="shared" si="5"/>
        <v>6.0625799999999997E-3</v>
      </c>
      <c r="K27" s="46">
        <f t="shared" si="6"/>
        <v>-3.9259620000000002E-2</v>
      </c>
      <c r="L27" s="46">
        <f t="shared" si="7"/>
        <v>4.0020000000000003E-3</v>
      </c>
      <c r="M27" s="44">
        <v>1030</v>
      </c>
      <c r="N27" s="44">
        <v>9.81</v>
      </c>
    </row>
    <row r="28" spans="1:14" x14ac:dyDescent="0.25">
      <c r="A28" s="44"/>
      <c r="B28" s="45" t="s">
        <v>103</v>
      </c>
      <c r="C28" s="44">
        <v>2</v>
      </c>
      <c r="D28" s="45">
        <v>2.6100000000000002E-2</v>
      </c>
      <c r="E28" s="46">
        <f t="shared" si="1"/>
        <v>3.3896103896103897E-6</v>
      </c>
      <c r="F28" s="44">
        <v>7700</v>
      </c>
      <c r="G28" s="46">
        <f t="shared" si="2"/>
        <v>5.2200000000000003E-2</v>
      </c>
      <c r="H28" s="46">
        <f t="shared" si="3"/>
        <v>6.7792207792207795E-6</v>
      </c>
      <c r="I28" s="46">
        <f t="shared" si="4"/>
        <v>0.51208200000000004</v>
      </c>
      <c r="J28" s="46">
        <f t="shared" si="5"/>
        <v>6.8499280519480524E-2</v>
      </c>
      <c r="K28" s="46">
        <f t="shared" si="6"/>
        <v>-0.44358271948051953</v>
      </c>
      <c r="L28" s="46">
        <f t="shared" si="7"/>
        <v>4.5217402597402603E-2</v>
      </c>
      <c r="M28" s="44">
        <v>1030</v>
      </c>
      <c r="N28" s="44">
        <v>9.81</v>
      </c>
    </row>
    <row r="29" spans="1:14" x14ac:dyDescent="0.25">
      <c r="A29" s="44"/>
      <c r="B29" s="44" t="s">
        <v>109</v>
      </c>
      <c r="C29" s="44">
        <v>4</v>
      </c>
      <c r="D29" s="44">
        <v>8.0000000000000002E-3</v>
      </c>
      <c r="E29" s="46">
        <f t="shared" si="1"/>
        <v>1.038961038961039E-6</v>
      </c>
      <c r="F29" s="44">
        <v>7700</v>
      </c>
      <c r="G29" s="46">
        <f t="shared" si="2"/>
        <v>3.2000000000000001E-2</v>
      </c>
      <c r="H29" s="46">
        <f t="shared" si="3"/>
        <v>4.1558441558441559E-6</v>
      </c>
      <c r="I29" s="46">
        <f t="shared" si="4"/>
        <v>0.31392000000000003</v>
      </c>
      <c r="J29" s="46">
        <f t="shared" si="5"/>
        <v>4.1991896103896101E-2</v>
      </c>
      <c r="K29" s="46">
        <f t="shared" si="6"/>
        <v>-0.27192810389610395</v>
      </c>
      <c r="L29" s="46">
        <f t="shared" si="7"/>
        <v>2.7719480519480519E-2</v>
      </c>
      <c r="M29" s="44">
        <v>1030</v>
      </c>
      <c r="N29" s="44">
        <v>9.81</v>
      </c>
    </row>
    <row r="30" spans="1:14" x14ac:dyDescent="0.25">
      <c r="A30" s="47" t="s">
        <v>44</v>
      </c>
      <c r="B30" s="48" t="s">
        <v>92</v>
      </c>
      <c r="C30" s="47">
        <v>8</v>
      </c>
      <c r="D30" s="48">
        <v>4.0000000000000001E-3</v>
      </c>
      <c r="E30" s="31">
        <f t="shared" si="1"/>
        <v>5.1948051948051948E-7</v>
      </c>
      <c r="F30" s="47">
        <v>7700</v>
      </c>
      <c r="G30" s="31">
        <f t="shared" si="2"/>
        <v>3.2000000000000001E-2</v>
      </c>
      <c r="H30" s="31">
        <f t="shared" si="3"/>
        <v>4.1558441558441559E-6</v>
      </c>
      <c r="I30" s="31">
        <f t="shared" si="4"/>
        <v>0.31392000000000003</v>
      </c>
      <c r="J30" s="31">
        <f t="shared" si="5"/>
        <v>4.1991896103896101E-2</v>
      </c>
      <c r="K30" s="31">
        <f t="shared" si="6"/>
        <v>-0.27192810389610395</v>
      </c>
      <c r="L30" s="31">
        <f t="shared" si="7"/>
        <v>2.7719480519480519E-2</v>
      </c>
      <c r="M30" s="47">
        <v>1030</v>
      </c>
      <c r="N30" s="47">
        <v>9.81</v>
      </c>
    </row>
    <row r="31" spans="1:14" x14ac:dyDescent="0.25">
      <c r="A31" s="49" t="s">
        <v>97</v>
      </c>
      <c r="B31" s="50" t="s">
        <v>69</v>
      </c>
      <c r="C31" s="49"/>
      <c r="D31" s="50">
        <v>5.45E-3</v>
      </c>
      <c r="E31" s="37">
        <f t="shared" si="1"/>
        <v>7.0779220779220781E-7</v>
      </c>
      <c r="F31" s="49">
        <v>7700</v>
      </c>
      <c r="G31" s="37">
        <f t="shared" si="2"/>
        <v>0</v>
      </c>
      <c r="H31" s="37">
        <f t="shared" si="3"/>
        <v>0</v>
      </c>
      <c r="I31" s="37">
        <f t="shared" si="4"/>
        <v>0</v>
      </c>
      <c r="J31" s="37">
        <f t="shared" si="5"/>
        <v>0</v>
      </c>
      <c r="K31" s="37">
        <f t="shared" si="6"/>
        <v>0</v>
      </c>
      <c r="L31" s="37">
        <f t="shared" si="7"/>
        <v>0</v>
      </c>
      <c r="M31" s="49">
        <v>1030</v>
      </c>
      <c r="N31" s="49">
        <v>9.81</v>
      </c>
    </row>
    <row r="32" spans="1:14" x14ac:dyDescent="0.25">
      <c r="A32" s="49"/>
      <c r="B32" s="50" t="s">
        <v>70</v>
      </c>
      <c r="C32" s="49"/>
      <c r="D32" s="50">
        <v>6.1700000000000001E-3</v>
      </c>
      <c r="E32" s="37">
        <f t="shared" si="1"/>
        <v>8.0129870129870131E-7</v>
      </c>
      <c r="F32" s="49">
        <v>7700</v>
      </c>
      <c r="G32" s="37">
        <f t="shared" si="2"/>
        <v>0</v>
      </c>
      <c r="H32" s="37">
        <f t="shared" si="3"/>
        <v>0</v>
      </c>
      <c r="I32" s="37">
        <f t="shared" si="4"/>
        <v>0</v>
      </c>
      <c r="J32" s="37">
        <f t="shared" si="5"/>
        <v>0</v>
      </c>
      <c r="K32" s="37">
        <f t="shared" si="6"/>
        <v>0</v>
      </c>
      <c r="L32" s="37">
        <f t="shared" si="7"/>
        <v>0</v>
      </c>
      <c r="M32" s="49">
        <v>1030</v>
      </c>
      <c r="N32" s="49">
        <v>9.81</v>
      </c>
    </row>
    <row r="33" spans="1:14" x14ac:dyDescent="0.25">
      <c r="A33" s="49"/>
      <c r="B33" s="50" t="s">
        <v>71</v>
      </c>
      <c r="C33" s="49"/>
      <c r="D33" s="50">
        <v>8.3999999999999995E-3</v>
      </c>
      <c r="E33" s="37">
        <f t="shared" si="1"/>
        <v>1.0909090909090908E-6</v>
      </c>
      <c r="F33" s="49">
        <v>7700</v>
      </c>
      <c r="G33" s="37">
        <f t="shared" si="2"/>
        <v>0</v>
      </c>
      <c r="H33" s="37">
        <f t="shared" si="3"/>
        <v>0</v>
      </c>
      <c r="I33" s="37">
        <f t="shared" si="4"/>
        <v>0</v>
      </c>
      <c r="J33" s="37">
        <f t="shared" si="5"/>
        <v>0</v>
      </c>
      <c r="K33" s="37">
        <f t="shared" si="6"/>
        <v>0</v>
      </c>
      <c r="L33" s="37">
        <f t="shared" si="7"/>
        <v>0</v>
      </c>
      <c r="M33" s="49">
        <v>1030</v>
      </c>
      <c r="N33" s="49">
        <v>9.81</v>
      </c>
    </row>
    <row r="34" spans="1:14" x14ac:dyDescent="0.25">
      <c r="A34" s="50"/>
      <c r="B34" s="50" t="s">
        <v>72</v>
      </c>
      <c r="C34" s="49"/>
      <c r="D34" s="50">
        <v>1E-3</v>
      </c>
      <c r="E34" s="37">
        <f t="shared" si="1"/>
        <v>1.2987012987012987E-7</v>
      </c>
      <c r="F34" s="49">
        <v>7700</v>
      </c>
      <c r="G34" s="37">
        <f t="shared" si="2"/>
        <v>0</v>
      </c>
      <c r="H34" s="37">
        <f t="shared" si="3"/>
        <v>0</v>
      </c>
      <c r="I34" s="37">
        <f t="shared" si="4"/>
        <v>0</v>
      </c>
      <c r="J34" s="37">
        <f t="shared" si="5"/>
        <v>0</v>
      </c>
      <c r="K34" s="37">
        <f t="shared" si="6"/>
        <v>0</v>
      </c>
      <c r="L34" s="37">
        <f t="shared" si="7"/>
        <v>0</v>
      </c>
      <c r="M34" s="49">
        <v>1030</v>
      </c>
      <c r="N34" s="49">
        <v>9.81</v>
      </c>
    </row>
    <row r="35" spans="1:14" x14ac:dyDescent="0.25">
      <c r="A35" s="50"/>
      <c r="B35" s="49" t="s">
        <v>94</v>
      </c>
      <c r="C35" s="49">
        <v>1</v>
      </c>
      <c r="D35" s="49">
        <v>2.4299999999999999E-2</v>
      </c>
      <c r="E35" s="37">
        <f t="shared" si="1"/>
        <v>3.1558441558441557E-6</v>
      </c>
      <c r="F35" s="49">
        <v>7700</v>
      </c>
      <c r="G35" s="37">
        <f t="shared" si="2"/>
        <v>2.4299999999999999E-2</v>
      </c>
      <c r="H35" s="37">
        <f t="shared" si="3"/>
        <v>3.1558441558441557E-6</v>
      </c>
      <c r="I35" s="37">
        <f t="shared" si="4"/>
        <v>0.23838300000000001</v>
      </c>
      <c r="J35" s="37">
        <f t="shared" si="5"/>
        <v>3.1887596103896104E-2</v>
      </c>
      <c r="K35" s="37">
        <f t="shared" si="6"/>
        <v>-0.20649540389610391</v>
      </c>
      <c r="L35" s="37">
        <f t="shared" si="7"/>
        <v>2.1049480519480517E-2</v>
      </c>
      <c r="M35" s="49">
        <v>1030</v>
      </c>
      <c r="N35" s="49">
        <v>9.81</v>
      </c>
    </row>
    <row r="36" spans="1:14" x14ac:dyDescent="0.25">
      <c r="A36" s="50"/>
      <c r="B36" s="49" t="s">
        <v>96</v>
      </c>
      <c r="C36" s="49">
        <v>2</v>
      </c>
      <c r="D36" s="49">
        <v>1.4800000000000001E-2</v>
      </c>
      <c r="E36" s="37">
        <f t="shared" si="1"/>
        <v>1.9220779220779223E-6</v>
      </c>
      <c r="F36" s="49">
        <v>7700</v>
      </c>
      <c r="G36" s="37">
        <f t="shared" si="2"/>
        <v>2.9600000000000001E-2</v>
      </c>
      <c r="H36" s="37">
        <f t="shared" si="3"/>
        <v>3.8441558441558446E-6</v>
      </c>
      <c r="I36" s="37">
        <f t="shared" si="4"/>
        <v>0.29037600000000002</v>
      </c>
      <c r="J36" s="37">
        <f t="shared" si="5"/>
        <v>3.88425038961039E-2</v>
      </c>
      <c r="K36" s="37">
        <f t="shared" si="6"/>
        <v>-0.25153349610389614</v>
      </c>
      <c r="L36" s="37">
        <f t="shared" si="7"/>
        <v>2.5640519480519482E-2</v>
      </c>
      <c r="M36" s="49">
        <v>1030</v>
      </c>
      <c r="N36" s="49">
        <v>9.81</v>
      </c>
    </row>
    <row r="37" spans="1:14" x14ac:dyDescent="0.25">
      <c r="A37" s="50"/>
      <c r="B37" s="49"/>
      <c r="C37" s="49"/>
      <c r="D37" s="49"/>
      <c r="E37" s="37">
        <f t="shared" si="1"/>
        <v>0</v>
      </c>
      <c r="F37" s="49">
        <v>7700</v>
      </c>
      <c r="G37" s="37">
        <f t="shared" si="2"/>
        <v>0</v>
      </c>
      <c r="H37" s="37">
        <f t="shared" si="3"/>
        <v>0</v>
      </c>
      <c r="I37" s="37">
        <f t="shared" si="4"/>
        <v>0</v>
      </c>
      <c r="J37" s="37">
        <f t="shared" si="5"/>
        <v>0</v>
      </c>
      <c r="K37" s="37">
        <f t="shared" si="6"/>
        <v>0</v>
      </c>
      <c r="L37" s="37">
        <f t="shared" si="7"/>
        <v>0</v>
      </c>
      <c r="M37" s="49">
        <v>1030</v>
      </c>
      <c r="N37" s="49">
        <v>9.81</v>
      </c>
    </row>
    <row r="38" spans="1:14" x14ac:dyDescent="0.25">
      <c r="A38" s="50"/>
      <c r="B38" s="49"/>
      <c r="C38" s="49"/>
      <c r="D38" s="49"/>
      <c r="E38" s="37">
        <f t="shared" si="1"/>
        <v>0</v>
      </c>
      <c r="F38" s="49">
        <v>7700</v>
      </c>
      <c r="G38" s="37">
        <f t="shared" si="2"/>
        <v>0</v>
      </c>
      <c r="H38" s="37">
        <f t="shared" si="3"/>
        <v>0</v>
      </c>
      <c r="I38" s="37">
        <f t="shared" si="4"/>
        <v>0</v>
      </c>
      <c r="J38" s="37">
        <f t="shared" si="5"/>
        <v>0</v>
      </c>
      <c r="K38" s="37">
        <f t="shared" si="6"/>
        <v>0</v>
      </c>
      <c r="L38" s="37">
        <f t="shared" si="7"/>
        <v>0</v>
      </c>
      <c r="M38" s="49">
        <v>1030</v>
      </c>
      <c r="N38" s="49">
        <v>9.81</v>
      </c>
    </row>
    <row r="39" spans="1:14" x14ac:dyDescent="0.25">
      <c r="A39" s="50"/>
      <c r="B39" s="49"/>
      <c r="C39" s="49"/>
      <c r="D39" s="49"/>
      <c r="E39" s="37">
        <f t="shared" si="1"/>
        <v>0</v>
      </c>
      <c r="F39" s="49">
        <v>7700</v>
      </c>
      <c r="G39" s="37">
        <f t="shared" si="2"/>
        <v>0</v>
      </c>
      <c r="H39" s="37">
        <f t="shared" si="3"/>
        <v>0</v>
      </c>
      <c r="I39" s="37">
        <f t="shared" si="4"/>
        <v>0</v>
      </c>
      <c r="J39" s="37">
        <f t="shared" si="5"/>
        <v>0</v>
      </c>
      <c r="K39" s="37">
        <f t="shared" si="6"/>
        <v>0</v>
      </c>
      <c r="L39" s="37">
        <f t="shared" si="7"/>
        <v>0</v>
      </c>
      <c r="M39" s="49">
        <v>1030</v>
      </c>
      <c r="N39" s="49">
        <v>9.81</v>
      </c>
    </row>
    <row r="40" spans="1:14" x14ac:dyDescent="0.25">
      <c r="A40" s="50"/>
      <c r="B40" s="49"/>
      <c r="C40" s="49"/>
      <c r="D40" s="49"/>
      <c r="E40" s="37">
        <f t="shared" si="1"/>
        <v>0</v>
      </c>
      <c r="F40" s="49">
        <v>7700</v>
      </c>
      <c r="G40" s="37">
        <f t="shared" si="2"/>
        <v>0</v>
      </c>
      <c r="H40" s="37">
        <f t="shared" si="3"/>
        <v>0</v>
      </c>
      <c r="I40" s="37">
        <f t="shared" si="4"/>
        <v>0</v>
      </c>
      <c r="J40" s="37">
        <f t="shared" si="5"/>
        <v>0</v>
      </c>
      <c r="K40" s="37">
        <f t="shared" si="6"/>
        <v>0</v>
      </c>
      <c r="L40" s="37">
        <f t="shared" si="7"/>
        <v>0</v>
      </c>
      <c r="M40" s="49">
        <v>1030</v>
      </c>
      <c r="N40" s="49">
        <v>9.81</v>
      </c>
    </row>
    <row r="41" spans="1:14" x14ac:dyDescent="0.25">
      <c r="A41" s="50"/>
      <c r="B41" s="49"/>
      <c r="C41" s="49"/>
      <c r="D41" s="49"/>
      <c r="E41" s="37">
        <f t="shared" si="1"/>
        <v>0</v>
      </c>
      <c r="F41" s="49">
        <v>7700</v>
      </c>
      <c r="G41" s="37">
        <f t="shared" si="2"/>
        <v>0</v>
      </c>
      <c r="H41" s="37">
        <f t="shared" si="3"/>
        <v>0</v>
      </c>
      <c r="I41" s="37">
        <f t="shared" si="4"/>
        <v>0</v>
      </c>
      <c r="J41" s="37">
        <f t="shared" si="5"/>
        <v>0</v>
      </c>
      <c r="K41" s="37">
        <f t="shared" si="6"/>
        <v>0</v>
      </c>
      <c r="L41" s="37">
        <f t="shared" si="7"/>
        <v>0</v>
      </c>
      <c r="M41" s="49">
        <v>1030</v>
      </c>
      <c r="N41" s="49">
        <v>9.81</v>
      </c>
    </row>
    <row r="42" spans="1:14" x14ac:dyDescent="0.25">
      <c r="A42" s="50"/>
      <c r="B42" s="49"/>
      <c r="C42" s="49"/>
      <c r="D42" s="49"/>
      <c r="E42" s="37">
        <f t="shared" si="1"/>
        <v>0</v>
      </c>
      <c r="F42" s="49">
        <v>7700</v>
      </c>
      <c r="G42" s="37">
        <f t="shared" si="2"/>
        <v>0</v>
      </c>
      <c r="H42" s="37">
        <f t="shared" si="3"/>
        <v>0</v>
      </c>
      <c r="I42" s="37">
        <f t="shared" si="4"/>
        <v>0</v>
      </c>
      <c r="J42" s="37">
        <f t="shared" si="5"/>
        <v>0</v>
      </c>
      <c r="K42" s="37">
        <f t="shared" si="6"/>
        <v>0</v>
      </c>
      <c r="L42" s="37">
        <f t="shared" si="7"/>
        <v>0</v>
      </c>
      <c r="M42" s="49">
        <v>1030</v>
      </c>
      <c r="N42" s="49">
        <v>9.81</v>
      </c>
    </row>
    <row r="43" spans="1:14" x14ac:dyDescent="0.25">
      <c r="A43" s="50"/>
      <c r="B43" s="49"/>
      <c r="C43" s="49"/>
      <c r="D43" s="49"/>
      <c r="E43" s="37">
        <f t="shared" si="1"/>
        <v>0</v>
      </c>
      <c r="F43" s="49">
        <v>7700</v>
      </c>
      <c r="G43" s="37">
        <f t="shared" si="2"/>
        <v>0</v>
      </c>
      <c r="H43" s="37">
        <f t="shared" si="3"/>
        <v>0</v>
      </c>
      <c r="I43" s="37">
        <f t="shared" si="4"/>
        <v>0</v>
      </c>
      <c r="J43" s="37">
        <f t="shared" si="5"/>
        <v>0</v>
      </c>
      <c r="K43" s="37">
        <f t="shared" si="6"/>
        <v>0</v>
      </c>
      <c r="L43" s="37">
        <f t="shared" si="7"/>
        <v>0</v>
      </c>
      <c r="M43" s="49">
        <v>1030</v>
      </c>
      <c r="N43" s="49">
        <v>9.81</v>
      </c>
    </row>
    <row r="44" spans="1:14" x14ac:dyDescent="0.25">
      <c r="A44" s="50"/>
      <c r="B44" s="49"/>
      <c r="C44" s="49"/>
      <c r="D44" s="49"/>
      <c r="E44" s="37">
        <f t="shared" si="1"/>
        <v>0</v>
      </c>
      <c r="F44" s="49">
        <v>7700</v>
      </c>
      <c r="G44" s="37">
        <f t="shared" si="2"/>
        <v>0</v>
      </c>
      <c r="H44" s="37">
        <f t="shared" si="3"/>
        <v>0</v>
      </c>
      <c r="I44" s="37">
        <f t="shared" si="4"/>
        <v>0</v>
      </c>
      <c r="J44" s="37">
        <f t="shared" si="5"/>
        <v>0</v>
      </c>
      <c r="K44" s="37">
        <f t="shared" si="6"/>
        <v>0</v>
      </c>
      <c r="L44" s="37">
        <f t="shared" si="7"/>
        <v>0</v>
      </c>
      <c r="M44" s="49">
        <v>1030</v>
      </c>
      <c r="N44" s="49">
        <v>9.81</v>
      </c>
    </row>
    <row r="45" spans="1:14" x14ac:dyDescent="0.25">
      <c r="A45" s="51" t="s">
        <v>111</v>
      </c>
      <c r="B45" s="51" t="s">
        <v>112</v>
      </c>
      <c r="C45" s="51"/>
      <c r="D45" s="51"/>
      <c r="E45" s="51"/>
      <c r="F45" s="51"/>
      <c r="G45" s="51">
        <f t="shared" ref="G45:L45" si="8">SUM(G2:G5)</f>
        <v>5.1000000000000004E-2</v>
      </c>
      <c r="H45" s="51">
        <f t="shared" si="8"/>
        <v>6.6233766233766226E-6</v>
      </c>
      <c r="I45" s="51">
        <f t="shared" si="8"/>
        <v>0.50031000000000003</v>
      </c>
      <c r="J45" s="51">
        <f t="shared" si="8"/>
        <v>6.6924584415584409E-2</v>
      </c>
      <c r="K45" s="51">
        <f t="shared" si="8"/>
        <v>-0.43338541558441557</v>
      </c>
      <c r="L45" s="51">
        <f t="shared" si="8"/>
        <v>4.417792207792208E-2</v>
      </c>
      <c r="M45" s="52">
        <v>1030</v>
      </c>
      <c r="N45" s="52">
        <v>9.81</v>
      </c>
    </row>
    <row r="46" spans="1:14" x14ac:dyDescent="0.25">
      <c r="A46" s="51"/>
      <c r="B46" s="51" t="s">
        <v>113</v>
      </c>
      <c r="C46" s="51"/>
      <c r="D46" s="51"/>
      <c r="E46" s="51"/>
      <c r="F46" s="51"/>
      <c r="G46" s="51">
        <f t="shared" ref="G46:L46" si="9">SUM(G6:G21)</f>
        <v>0.79698000000000013</v>
      </c>
      <c r="H46" s="51">
        <f t="shared" si="9"/>
        <v>3.3495586869271082E-4</v>
      </c>
      <c r="I46" s="51">
        <f t="shared" si="9"/>
        <v>7.8183738000000016</v>
      </c>
      <c r="J46" s="51">
        <f t="shared" si="9"/>
        <v>3.3844945840317582</v>
      </c>
      <c r="K46" s="51">
        <f t="shared" si="9"/>
        <v>-4.4338792159682434</v>
      </c>
      <c r="L46" s="51">
        <f t="shared" si="9"/>
        <v>0.45197545524650795</v>
      </c>
      <c r="M46" s="52">
        <v>1030</v>
      </c>
      <c r="N46" s="52">
        <v>9.81</v>
      </c>
    </row>
    <row r="47" spans="1:14" x14ac:dyDescent="0.25">
      <c r="A47" s="51"/>
      <c r="B47" s="51" t="s">
        <v>114</v>
      </c>
      <c r="C47" s="51"/>
      <c r="D47" s="51"/>
      <c r="E47" s="51"/>
      <c r="F47" s="51"/>
      <c r="G47" s="51">
        <f>SUM(G22:G30)</f>
        <v>0.27761999999999998</v>
      </c>
      <c r="H47" s="51">
        <f>SUM(H22:H30)</f>
        <v>3.6054545454545454E-5</v>
      </c>
      <c r="I47" s="51">
        <f t="shared" ref="I47:L47" si="10">SUM(I22:I30)</f>
        <v>2.7234522000000001</v>
      </c>
      <c r="J47" s="51">
        <f t="shared" si="10"/>
        <v>0.36430594363636359</v>
      </c>
      <c r="K47" s="51">
        <f t="shared" si="10"/>
        <v>-2.359146256363637</v>
      </c>
      <c r="L47" s="51">
        <f t="shared" si="10"/>
        <v>0.24048381818181824</v>
      </c>
      <c r="M47" s="52">
        <v>1030</v>
      </c>
      <c r="N47" s="52">
        <v>9.81</v>
      </c>
    </row>
    <row r="48" spans="1:14" x14ac:dyDescent="0.25">
      <c r="A48" s="51"/>
      <c r="B48" s="51" t="s">
        <v>115</v>
      </c>
      <c r="C48" s="51"/>
      <c r="D48" s="51"/>
      <c r="E48" s="51"/>
      <c r="F48" s="51"/>
      <c r="G48" s="51">
        <f>SUM(G31:G44)</f>
        <v>5.3900000000000003E-2</v>
      </c>
      <c r="H48" s="51">
        <f>SUM(H31:H44)</f>
        <v>7.0000000000000007E-6</v>
      </c>
      <c r="I48" s="51">
        <f t="shared" ref="I48:L48" si="11">SUM(I31:I44)</f>
        <v>0.52875899999999998</v>
      </c>
      <c r="J48" s="51">
        <f t="shared" si="11"/>
        <v>7.0730100000000004E-2</v>
      </c>
      <c r="K48" s="51">
        <f t="shared" si="11"/>
        <v>-0.45802890000000007</v>
      </c>
      <c r="L48" s="51">
        <f t="shared" si="11"/>
        <v>4.6689999999999995E-2</v>
      </c>
      <c r="M48" s="52">
        <v>1030</v>
      </c>
      <c r="N48" s="52">
        <v>9.81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workbookViewId="0">
      <selection activeCell="B21" sqref="B21"/>
    </sheetView>
  </sheetViews>
  <sheetFormatPr defaultRowHeight="15" x14ac:dyDescent="0.25"/>
  <cols>
    <col min="1" max="1" width="30.7109375" customWidth="1"/>
    <col min="2" max="2" width="18" customWidth="1"/>
    <col min="3" max="3" width="16.28515625" customWidth="1"/>
    <col min="4" max="4" width="17.85546875" customWidth="1"/>
    <col min="5" max="5" width="14.85546875" customWidth="1"/>
    <col min="6" max="6" width="19" customWidth="1"/>
  </cols>
  <sheetData>
    <row r="1" spans="1:6" ht="15.75" thickBot="1" x14ac:dyDescent="0.3">
      <c r="A1" s="3"/>
      <c r="B1" s="6" t="s">
        <v>36</v>
      </c>
      <c r="C1" s="5" t="s">
        <v>6</v>
      </c>
      <c r="D1" s="5" t="s">
        <v>17</v>
      </c>
      <c r="E1" s="5" t="s">
        <v>18</v>
      </c>
      <c r="F1" s="8" t="s">
        <v>7</v>
      </c>
    </row>
    <row r="2" spans="1:6" x14ac:dyDescent="0.25">
      <c r="A2" s="4" t="s">
        <v>38</v>
      </c>
      <c r="B2" s="4">
        <f>Calculator!H53</f>
        <v>37.050000000000004</v>
      </c>
      <c r="C2" s="4">
        <f>Calculator!J53</f>
        <v>363.46050000000008</v>
      </c>
      <c r="D2" s="4">
        <f>Calculator!K53</f>
        <v>444.58920000000001</v>
      </c>
      <c r="E2" s="7">
        <f>Calculator!L53</f>
        <v>81.128699999999924</v>
      </c>
      <c r="F2" s="9">
        <f>Calculator!M53</f>
        <v>-8.269999999999996</v>
      </c>
    </row>
    <row r="3" spans="1:6" x14ac:dyDescent="0.25">
      <c r="A3" s="4" t="str">
        <f>Calculator!C54</f>
        <v>Total top flotation &amp; skiis</v>
      </c>
      <c r="B3" s="4">
        <f>Calculator!H54</f>
        <v>7.2709999999999999</v>
      </c>
      <c r="C3" s="4">
        <f>Calculator!J54</f>
        <v>71.328510000000009</v>
      </c>
      <c r="D3" s="4">
        <f>Calculator!K54</f>
        <v>180.19478375108224</v>
      </c>
      <c r="E3" s="7">
        <f>Calculator!L54</f>
        <v>108.86627375108223</v>
      </c>
      <c r="F3" s="10">
        <f>Calculator!M54</f>
        <v>-11.097479485329483</v>
      </c>
    </row>
    <row r="4" spans="1:6" x14ac:dyDescent="0.25">
      <c r="A4" s="4" t="str">
        <f>Calculator!C55</f>
        <v>Total legs&amp;sensor area</v>
      </c>
      <c r="B4" s="4">
        <f>Calculator!H55</f>
        <v>4.9130200000000004</v>
      </c>
      <c r="C4" s="4">
        <f>Calculator!J55</f>
        <v>48.196726200000008</v>
      </c>
      <c r="D4" s="4">
        <f>Calculator!K55</f>
        <v>16.831615122365093</v>
      </c>
      <c r="E4" s="7">
        <f>Calculator!L55</f>
        <v>-31.365111077634914</v>
      </c>
      <c r="F4" s="10">
        <f>Calculator!M55</f>
        <v>3.1972590293205823</v>
      </c>
    </row>
    <row r="5" spans="1:6" x14ac:dyDescent="0.25">
      <c r="A5" s="4" t="str">
        <f>Calculator!C57</f>
        <v>Total middle (enclosure+frame)</v>
      </c>
      <c r="B5" s="4">
        <f>Calculator!H57</f>
        <v>40.187620000000003</v>
      </c>
      <c r="C5" s="4">
        <f>Calculator!J57</f>
        <v>394.24055220000002</v>
      </c>
      <c r="D5" s="4">
        <f>Calculator!K57</f>
        <v>453.18761131160176</v>
      </c>
      <c r="E5" s="7">
        <f>Calculator!L57</f>
        <v>58.947059111601732</v>
      </c>
      <c r="F5" s="10">
        <f>Calculator!M57</f>
        <v>-6.0088745271765234</v>
      </c>
    </row>
    <row r="6" spans="1:6" x14ac:dyDescent="0.25">
      <c r="A6" s="4" t="str">
        <f>Calculator!C58</f>
        <v>Total bottom (bottom weights)</v>
      </c>
      <c r="B6" s="4">
        <f>Calculator!H58</f>
        <v>4.1538999999999993</v>
      </c>
      <c r="C6" s="4">
        <f>Calculator!J58</f>
        <v>40.749758999999997</v>
      </c>
      <c r="D6" s="4">
        <f>Calculator!K58</f>
        <v>6.5752618460317471</v>
      </c>
      <c r="E6" s="7">
        <f>Calculator!L58</f>
        <v>-34.174497153968247</v>
      </c>
      <c r="F6" s="10">
        <f>Calculator!M58</f>
        <v>3.4836388536155196</v>
      </c>
    </row>
    <row r="7" spans="1:6" x14ac:dyDescent="0.25">
      <c r="A7" s="4" t="str">
        <f>Calculator!C59</f>
        <v>Total middle+bottom</v>
      </c>
      <c r="B7" s="4">
        <f>Calculator!H59</f>
        <v>44.341520000000003</v>
      </c>
      <c r="C7" s="4">
        <f>Calculator!J59</f>
        <v>434.99031120000006</v>
      </c>
      <c r="D7" s="4">
        <f>Calculator!K59</f>
        <v>459.76287315763346</v>
      </c>
      <c r="E7" s="7">
        <f>Calculator!L59</f>
        <v>24.7725619576334</v>
      </c>
      <c r="F7" s="10">
        <f>Calculator!M59</f>
        <v>-2.5252356735609993</v>
      </c>
    </row>
    <row r="8" spans="1:6" ht="15.75" thickBot="1" x14ac:dyDescent="0.3">
      <c r="A8" s="4" t="str">
        <f>Calculator!C60</f>
        <v>Total system</v>
      </c>
      <c r="B8" s="4">
        <f>Calculator!H60</f>
        <v>56.525540000000007</v>
      </c>
      <c r="C8" s="4">
        <f>Calculator!J60</f>
        <v>554.51554740000006</v>
      </c>
      <c r="D8" s="4">
        <f>Calculator!K60</f>
        <v>639.95765690871576</v>
      </c>
      <c r="E8" s="7">
        <f>Calculator!L60</f>
        <v>85.442109508715703</v>
      </c>
      <c r="F8" s="11">
        <f>Calculator!M60</f>
        <v>-8.709695158890483</v>
      </c>
    </row>
    <row r="9" spans="1:6" ht="15.75" thickBot="1" x14ac:dyDescent="0.3"/>
    <row r="10" spans="1:6" ht="15.75" thickBot="1" x14ac:dyDescent="0.3">
      <c r="A10" s="4" t="s">
        <v>40</v>
      </c>
      <c r="B10" s="4">
        <f>B3/2</f>
        <v>3.6355</v>
      </c>
      <c r="C10" s="4">
        <f t="shared" ref="C10:F10" si="0">C3/2</f>
        <v>35.664255000000004</v>
      </c>
      <c r="D10" s="4">
        <f t="shared" si="0"/>
        <v>90.09739187554112</v>
      </c>
      <c r="E10" s="7">
        <f t="shared" si="0"/>
        <v>54.433136875541116</v>
      </c>
      <c r="F10" s="12">
        <f t="shared" si="0"/>
        <v>-5.5487397426647416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"/>
  <sheetViews>
    <sheetView topLeftCell="B1" workbookViewId="0">
      <selection activeCell="H16" sqref="H16"/>
    </sheetView>
  </sheetViews>
  <sheetFormatPr defaultRowHeight="15" x14ac:dyDescent="0.25"/>
  <cols>
    <col min="2" max="2" width="29" customWidth="1"/>
    <col min="3" max="3" width="18.7109375" customWidth="1"/>
    <col min="4" max="4" width="17.28515625" customWidth="1"/>
    <col min="5" max="5" width="22.28515625" customWidth="1"/>
    <col min="6" max="6" width="16.140625" customWidth="1"/>
  </cols>
  <sheetData>
    <row r="1" spans="1:14" x14ac:dyDescent="0.25">
      <c r="B1" s="59" t="s">
        <v>119</v>
      </c>
      <c r="C1" s="59" t="s">
        <v>67</v>
      </c>
      <c r="D1" s="59" t="s">
        <v>120</v>
      </c>
      <c r="E1" s="59" t="s">
        <v>123</v>
      </c>
      <c r="F1" s="59" t="s">
        <v>124</v>
      </c>
      <c r="G1" s="59"/>
      <c r="H1" s="59"/>
      <c r="I1" s="59"/>
      <c r="J1" s="59"/>
      <c r="K1" s="59"/>
      <c r="L1" s="59"/>
      <c r="M1" s="59"/>
      <c r="N1" s="59"/>
    </row>
    <row r="2" spans="1:14" x14ac:dyDescent="0.25">
      <c r="A2" s="32"/>
      <c r="B2" s="2" t="s">
        <v>63</v>
      </c>
      <c r="C2" s="2">
        <v>1</v>
      </c>
      <c r="D2" s="2">
        <v>4.2999999999999997E-2</v>
      </c>
      <c r="E2" s="2">
        <f t="shared" ref="E2" si="0">D2/F2</f>
        <v>5.5844155844155841E-6</v>
      </c>
      <c r="F2" s="2">
        <v>7700</v>
      </c>
      <c r="G2" s="2">
        <f t="shared" ref="G2:G3" si="1">D2*C2</f>
        <v>4.2999999999999997E-2</v>
      </c>
      <c r="H2" s="2">
        <f t="shared" ref="H2" si="2">G2/F2</f>
        <v>5.5844155844155841E-6</v>
      </c>
      <c r="I2" s="2">
        <f>G2*N2</f>
        <v>0.42182999999999998</v>
      </c>
      <c r="J2" s="2">
        <f t="shared" ref="J2:J3" si="3">M2*H2*N2</f>
        <v>5.6426610389610388E-2</v>
      </c>
      <c r="K2" s="2">
        <f>J2-I2</f>
        <v>-0.3654033896103896</v>
      </c>
      <c r="L2" s="2">
        <f>G2-(H2*M2)</f>
        <v>3.7248051948051947E-2</v>
      </c>
      <c r="M2" s="2">
        <v>1030</v>
      </c>
      <c r="N2" s="2">
        <v>9.81</v>
      </c>
    </row>
    <row r="3" spans="1:14" x14ac:dyDescent="0.25">
      <c r="A3" s="32"/>
      <c r="B3" s="2" t="s">
        <v>64</v>
      </c>
      <c r="C3" s="2">
        <v>1</v>
      </c>
      <c r="D3" s="2">
        <v>0.246</v>
      </c>
      <c r="E3" s="2">
        <f>D3/F3</f>
        <v>1.5145631067961166E-4</v>
      </c>
      <c r="F3" s="2">
        <f>G3/H3</f>
        <v>1624.2307692307691</v>
      </c>
      <c r="G3" s="2">
        <f t="shared" si="1"/>
        <v>0.246</v>
      </c>
      <c r="H3" s="2">
        <f>(G3-L3)/M3</f>
        <v>1.5145631067961166E-4</v>
      </c>
      <c r="I3" s="2">
        <f>G3*N3</f>
        <v>2.4132600000000002</v>
      </c>
      <c r="J3" s="2">
        <f t="shared" si="3"/>
        <v>1.5303600000000002</v>
      </c>
      <c r="K3" s="2">
        <f>J3-I3</f>
        <v>-0.88290000000000002</v>
      </c>
      <c r="L3" s="2">
        <v>0.09</v>
      </c>
      <c r="M3" s="2">
        <v>1030</v>
      </c>
      <c r="N3" s="2">
        <v>9.81</v>
      </c>
    </row>
    <row r="4" spans="1:14" x14ac:dyDescent="0.25">
      <c r="A4" s="32"/>
      <c r="B4" s="2" t="s">
        <v>65</v>
      </c>
      <c r="C4" s="2">
        <v>1</v>
      </c>
      <c r="D4" s="2">
        <v>2.8000000000000001E-2</v>
      </c>
      <c r="E4" s="2"/>
      <c r="F4" s="2"/>
      <c r="G4" s="2"/>
      <c r="H4" s="2"/>
      <c r="I4" s="2"/>
      <c r="J4" s="2"/>
      <c r="K4" s="2"/>
      <c r="L4" s="2"/>
      <c r="M4" s="2">
        <v>1030</v>
      </c>
      <c r="N4" s="2">
        <v>9.81</v>
      </c>
    </row>
    <row r="5" spans="1:14" x14ac:dyDescent="0.25">
      <c r="A5" s="32"/>
      <c r="B5" s="2" t="s">
        <v>66</v>
      </c>
      <c r="C5" s="37">
        <v>1</v>
      </c>
      <c r="D5" s="37" t="s">
        <v>4</v>
      </c>
      <c r="E5" s="2"/>
      <c r="F5" s="2"/>
      <c r="G5" s="2"/>
      <c r="H5" s="2"/>
      <c r="I5" s="2"/>
      <c r="J5" s="2"/>
      <c r="K5" s="2"/>
      <c r="L5" s="2"/>
      <c r="M5" s="2">
        <v>1030</v>
      </c>
      <c r="N5" s="2">
        <v>9.81</v>
      </c>
    </row>
    <row r="6" spans="1:14" x14ac:dyDescent="0.25">
      <c r="A6" s="32"/>
      <c r="B6" s="2" t="s">
        <v>68</v>
      </c>
      <c r="C6" s="2">
        <f>C2+C3</f>
        <v>2</v>
      </c>
      <c r="D6" s="2">
        <f>D2+D3</f>
        <v>0.28899999999999998</v>
      </c>
      <c r="E6" s="2"/>
      <c r="F6" s="2"/>
      <c r="G6" s="2"/>
      <c r="H6" s="2"/>
      <c r="I6" s="2"/>
      <c r="J6" s="2"/>
      <c r="K6" s="2"/>
      <c r="L6" s="2"/>
      <c r="M6" s="2">
        <v>1030</v>
      </c>
      <c r="N6" s="2">
        <v>9.81</v>
      </c>
    </row>
    <row r="7" spans="1:14" x14ac:dyDescent="0.25">
      <c r="A7" s="3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"/>
  <sheetViews>
    <sheetView workbookViewId="0">
      <selection activeCell="J34" sqref="J34"/>
    </sheetView>
  </sheetViews>
  <sheetFormatPr defaultRowHeight="15" x14ac:dyDescent="0.25"/>
  <cols>
    <col min="1" max="1" width="25.28515625" customWidth="1"/>
    <col min="3" max="3" width="15.42578125" customWidth="1"/>
    <col min="4" max="4" width="13.28515625" customWidth="1"/>
    <col min="5" max="5" width="16.140625" customWidth="1"/>
  </cols>
  <sheetData>
    <row r="1" spans="1:5" x14ac:dyDescent="0.25">
      <c r="A1" t="s">
        <v>53</v>
      </c>
      <c r="B1" t="s">
        <v>55</v>
      </c>
      <c r="D1" t="s">
        <v>56</v>
      </c>
      <c r="E1" t="s">
        <v>57</v>
      </c>
    </row>
    <row r="2" spans="1:5" x14ac:dyDescent="0.25">
      <c r="A2" t="s">
        <v>58</v>
      </c>
      <c r="B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Calculator</vt:lpstr>
      <vt:lpstr>Nuts</vt:lpstr>
      <vt:lpstr>Summary</vt:lpstr>
      <vt:lpstr>Cable</vt:lpstr>
      <vt:lpstr>Water Density Calculator (TBF)</vt:lpstr>
    </vt:vector>
  </TitlesOfParts>
  <Company>University of Tasmania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Cimoli</dc:creator>
  <cp:lastModifiedBy>Emiliano Cimoli</cp:lastModifiedBy>
  <dcterms:created xsi:type="dcterms:W3CDTF">2017-12-19T01:49:18Z</dcterms:created>
  <dcterms:modified xsi:type="dcterms:W3CDTF">2018-11-20T07:53:40Z</dcterms:modified>
</cp:coreProperties>
</file>