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universitytasmania-my.sharepoint.com/personal/jeremy_asimus_utas_edu_au/Documents/04. Geochemistry/04. Kerguelen isotopes/PAP_unpub_isotopes/"/>
    </mc:Choice>
  </mc:AlternateContent>
  <xr:revisionPtr revIDLastSave="41" documentId="11_28A682CCE50AD5AD611022C3E57637522A29DDAE" xr6:coauthVersionLast="47" xr6:coauthVersionMax="47" xr10:uidLastSave="{FC5C99BA-9850-4715-B064-488D60E301EF}"/>
  <bookViews>
    <workbookView xWindow="-28920" yWindow="0" windowWidth="29040" windowHeight="15720" tabRatio="500" firstSheet="1" activeTab="1" xr2:uid="{00000000-000D-0000-FFFF-FFFF00000000}"/>
  </bookViews>
  <sheets>
    <sheet name="REE" sheetId="1" r:id="rId1"/>
    <sheet name="traces &amp; isotopes" sheetId="2" r:id="rId2"/>
    <sheet name="standards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4" i="2" l="1"/>
  <c r="H23" i="2"/>
  <c r="H22" i="2"/>
  <c r="H117" i="2" l="1"/>
  <c r="H116" i="2"/>
  <c r="I23" i="2" l="1"/>
  <c r="J23" i="2"/>
  <c r="K23" i="2"/>
  <c r="L23" i="2"/>
  <c r="M23" i="2"/>
  <c r="N23" i="2"/>
  <c r="O23" i="2"/>
  <c r="P23" i="2"/>
  <c r="Q23" i="2"/>
  <c r="R23" i="2"/>
  <c r="S23" i="2"/>
  <c r="Q84" i="2"/>
  <c r="Q116" i="2"/>
  <c r="Q115" i="2"/>
  <c r="K84" i="2"/>
  <c r="K116" i="2"/>
  <c r="M84" i="2"/>
  <c r="M116" i="2"/>
  <c r="M115" i="2"/>
  <c r="K115" i="2"/>
  <c r="I114" i="2"/>
  <c r="J114" i="2"/>
  <c r="K114" i="2"/>
  <c r="L114" i="2"/>
  <c r="M114" i="2"/>
  <c r="N114" i="2"/>
  <c r="O114" i="2"/>
  <c r="P114" i="2"/>
  <c r="Q114" i="2"/>
  <c r="R114" i="2"/>
  <c r="S114" i="2"/>
  <c r="I84" i="2"/>
  <c r="I115" i="2"/>
  <c r="J84" i="2"/>
  <c r="J115" i="2"/>
  <c r="L84" i="2"/>
  <c r="L115" i="2"/>
  <c r="N84" i="2"/>
  <c r="N115" i="2"/>
  <c r="O84" i="2"/>
  <c r="O115" i="2"/>
  <c r="P84" i="2"/>
  <c r="P115" i="2"/>
  <c r="R84" i="2"/>
  <c r="R115" i="2"/>
  <c r="S84" i="2"/>
  <c r="S115" i="2"/>
  <c r="I116" i="2"/>
  <c r="J116" i="2"/>
  <c r="L116" i="2"/>
  <c r="N116" i="2"/>
  <c r="O116" i="2"/>
  <c r="P116" i="2"/>
  <c r="R116" i="2"/>
  <c r="S116" i="2"/>
  <c r="I92" i="2"/>
  <c r="I117" i="2"/>
  <c r="J92" i="2"/>
  <c r="J117" i="2"/>
  <c r="K92" i="2"/>
  <c r="K117" i="2"/>
  <c r="L92" i="2"/>
  <c r="L117" i="2"/>
  <c r="M92" i="2"/>
  <c r="M117" i="2"/>
  <c r="N92" i="2"/>
  <c r="N117" i="2"/>
  <c r="O92" i="2"/>
  <c r="O117" i="2"/>
  <c r="P92" i="2"/>
  <c r="P117" i="2"/>
  <c r="Q92" i="2"/>
  <c r="Q117" i="2"/>
  <c r="R92" i="2"/>
  <c r="R117" i="2"/>
  <c r="S92" i="2"/>
  <c r="S117" i="2"/>
  <c r="I118" i="2"/>
  <c r="J118" i="2"/>
  <c r="K118" i="2"/>
  <c r="L118" i="2"/>
  <c r="M118" i="2"/>
  <c r="N118" i="2"/>
  <c r="O118" i="2"/>
  <c r="P118" i="2"/>
  <c r="Q118" i="2"/>
  <c r="R118" i="2"/>
  <c r="S118" i="2"/>
  <c r="I119" i="2"/>
  <c r="J119" i="2"/>
  <c r="K119" i="2"/>
  <c r="L119" i="2"/>
  <c r="M119" i="2"/>
  <c r="N119" i="2"/>
  <c r="O119" i="2"/>
  <c r="P119" i="2"/>
  <c r="Q119" i="2"/>
  <c r="R119" i="2"/>
  <c r="S119" i="2"/>
  <c r="I120" i="2"/>
  <c r="J120" i="2"/>
  <c r="K120" i="2"/>
  <c r="L120" i="2"/>
  <c r="M120" i="2"/>
  <c r="N120" i="2"/>
  <c r="O120" i="2"/>
  <c r="P120" i="2"/>
  <c r="Q120" i="2"/>
  <c r="R120" i="2"/>
  <c r="S120" i="2"/>
  <c r="I121" i="2"/>
  <c r="J121" i="2"/>
  <c r="K121" i="2"/>
  <c r="L121" i="2"/>
  <c r="M121" i="2"/>
  <c r="N121" i="2"/>
  <c r="O121" i="2"/>
  <c r="P121" i="2"/>
  <c r="Q121" i="2"/>
  <c r="R121" i="2"/>
  <c r="S121" i="2"/>
  <c r="H121" i="2"/>
  <c r="H120" i="2"/>
  <c r="H119" i="2"/>
  <c r="H92" i="2"/>
  <c r="H118" i="2"/>
  <c r="H115" i="2"/>
  <c r="H114" i="2"/>
  <c r="I22" i="2"/>
  <c r="J22" i="2"/>
  <c r="K22" i="2"/>
  <c r="L22" i="2"/>
  <c r="M22" i="2"/>
  <c r="N22" i="2"/>
  <c r="O22" i="2"/>
  <c r="P22" i="2"/>
  <c r="Q22" i="2"/>
  <c r="R22" i="2"/>
  <c r="S22" i="2"/>
  <c r="I21" i="2"/>
  <c r="J21" i="2"/>
  <c r="K21" i="2"/>
  <c r="L21" i="2"/>
  <c r="M21" i="2"/>
  <c r="N21" i="2"/>
  <c r="O21" i="2"/>
  <c r="P21" i="2"/>
  <c r="Q21" i="2"/>
  <c r="R21" i="2"/>
  <c r="S21" i="2"/>
  <c r="H21" i="2"/>
</calcChain>
</file>

<file path=xl/sharedStrings.xml><?xml version="1.0" encoding="utf-8"?>
<sst xmlns="http://schemas.openxmlformats.org/spreadsheetml/2006/main" count="570" uniqueCount="252">
  <si>
    <t>Li</t>
  </si>
  <si>
    <t>Be</t>
  </si>
  <si>
    <t>Ca</t>
  </si>
  <si>
    <t>Sc</t>
  </si>
  <si>
    <t>Ti</t>
  </si>
  <si>
    <t>V</t>
  </si>
  <si>
    <t>Cr</t>
  </si>
  <si>
    <t>Co</t>
  </si>
  <si>
    <t>Ni</t>
  </si>
  <si>
    <t>Cu</t>
  </si>
  <si>
    <t>Zn</t>
  </si>
  <si>
    <t>Ga</t>
  </si>
  <si>
    <t>As</t>
  </si>
  <si>
    <t>Rb</t>
  </si>
  <si>
    <t>Sr</t>
  </si>
  <si>
    <t>Y</t>
  </si>
  <si>
    <t>Zr</t>
  </si>
  <si>
    <t>Nb</t>
  </si>
  <si>
    <t>Mo</t>
  </si>
  <si>
    <t>Cd</t>
  </si>
  <si>
    <t>In</t>
  </si>
  <si>
    <t>Sn</t>
  </si>
  <si>
    <t>Sb</t>
  </si>
  <si>
    <t>Cs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</si>
  <si>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</si>
  <si>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</si>
  <si>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</si>
  <si>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</si>
  <si>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</si>
  <si>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</si>
  <si>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</si>
  <si>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</si>
  <si>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</si>
  <si>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</si>
  <si>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</si>
  <si>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</si>
  <si>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</si>
  <si>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</si>
  <si>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</si>
  <si>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</si>
  <si>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</si>
  <si>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W</t>
  </si>
  <si>
    <t>Tl</t>
  </si>
  <si>
    <t>Pb</t>
  </si>
  <si>
    <t>Bi</t>
  </si>
  <si>
    <t>Th</t>
  </si>
  <si>
    <t>U</t>
  </si>
  <si>
    <t>Sample ID</t>
  </si>
  <si>
    <t>Rock type</t>
  </si>
  <si>
    <t>Altered Basalt, ?OIB-EMORB</t>
  </si>
  <si>
    <t>DR4-13</t>
  </si>
  <si>
    <t>DR4-2</t>
  </si>
  <si>
    <t>DR4-8</t>
  </si>
  <si>
    <t>DR4-9</t>
  </si>
  <si>
    <t>DR5-56</t>
  </si>
  <si>
    <t>Gabbro</t>
  </si>
  <si>
    <t>Altered Basalt, EMORB</t>
  </si>
  <si>
    <t>DR6-10</t>
  </si>
  <si>
    <t>DR6-2</t>
  </si>
  <si>
    <t>DR6-6</t>
  </si>
  <si>
    <t>DR6-9</t>
  </si>
  <si>
    <t>DR7-1B</t>
  </si>
  <si>
    <t>DR7-4</t>
  </si>
  <si>
    <t>DR7-5</t>
  </si>
  <si>
    <t>May 2015</t>
  </si>
  <si>
    <t>Sample</t>
  </si>
  <si>
    <t>Lab</t>
  </si>
  <si>
    <t>MnO</t>
  </si>
  <si>
    <t>MgO</t>
  </si>
  <si>
    <t>CaO</t>
  </si>
  <si>
    <t>Loss</t>
  </si>
  <si>
    <t>Total</t>
  </si>
  <si>
    <t>S%</t>
  </si>
  <si>
    <t>&lt;0.01</t>
  </si>
  <si>
    <t>JND-1</t>
  </si>
  <si>
    <t>BCR2-2</t>
  </si>
  <si>
    <t>BHVO-2</t>
  </si>
  <si>
    <t>BCR-2</t>
  </si>
  <si>
    <t>comment:</t>
  </si>
  <si>
    <t>carbonate</t>
  </si>
  <si>
    <r>
      <t>SiO</t>
    </r>
    <r>
      <rPr>
        <vertAlign val="subscript"/>
        <sz val="12"/>
        <rFont val="Calibri"/>
        <family val="2"/>
        <scheme val="minor"/>
      </rPr>
      <t>2</t>
    </r>
  </si>
  <si>
    <r>
      <t>TiO</t>
    </r>
    <r>
      <rPr>
        <vertAlign val="subscript"/>
        <sz val="12"/>
        <rFont val="Calibri"/>
        <family val="2"/>
        <scheme val="minor"/>
      </rPr>
      <t>2</t>
    </r>
  </si>
  <si>
    <r>
      <t>Al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O</t>
    </r>
    <r>
      <rPr>
        <vertAlign val="subscript"/>
        <sz val="12"/>
        <rFont val="Calibri"/>
        <family val="2"/>
        <scheme val="minor"/>
      </rPr>
      <t>3</t>
    </r>
  </si>
  <si>
    <r>
      <t>Fe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O</t>
    </r>
    <r>
      <rPr>
        <vertAlign val="subscript"/>
        <sz val="12"/>
        <rFont val="Calibri"/>
        <family val="2"/>
        <scheme val="minor"/>
      </rPr>
      <t>3</t>
    </r>
  </si>
  <si>
    <r>
      <t>Na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O</t>
    </r>
  </si>
  <si>
    <r>
      <t>K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O</t>
    </r>
  </si>
  <si>
    <r>
      <t>P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O</t>
    </r>
    <r>
      <rPr>
        <vertAlign val="subscript"/>
        <sz val="12"/>
        <rFont val="Calibri"/>
        <family val="2"/>
        <scheme val="minor"/>
      </rPr>
      <t>5</t>
    </r>
  </si>
  <si>
    <t>87Sr/86Sr</t>
  </si>
  <si>
    <t>2se</t>
  </si>
  <si>
    <t>143Nd/144Nd</t>
  </si>
  <si>
    <t>176Hf/177Hf</t>
  </si>
  <si>
    <t>87Rb/86Sr</t>
  </si>
  <si>
    <t>147Sm/144Nd</t>
  </si>
  <si>
    <t>Rb ppm</t>
  </si>
  <si>
    <t>Sr ppm</t>
  </si>
  <si>
    <t>Sm ppm</t>
  </si>
  <si>
    <t>Nd ppm</t>
  </si>
  <si>
    <t>Lu ppm</t>
  </si>
  <si>
    <t>Hf ppm</t>
  </si>
  <si>
    <t>176Lu/177Hf</t>
  </si>
  <si>
    <t>U ppm</t>
  </si>
  <si>
    <t>Th ppm</t>
  </si>
  <si>
    <t>Pb ppm</t>
  </si>
  <si>
    <t>238U/204Pb</t>
  </si>
  <si>
    <t>232Th/204Pb</t>
  </si>
  <si>
    <t>206Pb/204Pb</t>
  </si>
  <si>
    <t>207Pb/204Pb</t>
  </si>
  <si>
    <t>208Pb/204Pb</t>
  </si>
  <si>
    <t>age, Ma</t>
  </si>
  <si>
    <t>samples 4-13, 6-2 and 7-1B have 2 Nd isotope analyses</t>
  </si>
  <si>
    <t>samples 4-8 and 6-9 have 3 and 2 Hf isotope analyses, respectively</t>
  </si>
  <si>
    <t>samples 4-8, 4-13 and 7-1B have 2 Pb isotope analyses</t>
  </si>
  <si>
    <t>eNd*</t>
  </si>
  <si>
    <t>eHf*</t>
  </si>
  <si>
    <t>SRM981</t>
  </si>
  <si>
    <t>Standards analysed with Milan_Watson samples</t>
  </si>
  <si>
    <t>Sample Name</t>
  </si>
  <si>
    <t>W2-L</t>
  </si>
  <si>
    <t>W2a-16</t>
  </si>
  <si>
    <t>BIR-1-A</t>
  </si>
  <si>
    <t>BHVO2-R</t>
  </si>
  <si>
    <t>JGb1-a</t>
  </si>
  <si>
    <t>USGS</t>
  </si>
  <si>
    <t>GSJ</t>
  </si>
  <si>
    <t>dilution factor:</t>
  </si>
  <si>
    <t>calibration standard</t>
  </si>
  <si>
    <t>basalt standard</t>
  </si>
  <si>
    <t>gabbro standard</t>
  </si>
  <si>
    <t xml:space="preserve">7  Li   </t>
  </si>
  <si>
    <t>Conc. [ ppb ]</t>
  </si>
  <si>
    <t xml:space="preserve">9  Be   </t>
  </si>
  <si>
    <t xml:space="preserve">43  Ca   </t>
  </si>
  <si>
    <t xml:space="preserve">45  Sc   </t>
  </si>
  <si>
    <t xml:space="preserve">49  Ti   </t>
  </si>
  <si>
    <t xml:space="preserve">51  V   </t>
  </si>
  <si>
    <t xml:space="preserve">53  Cr   </t>
  </si>
  <si>
    <t xml:space="preserve">59  Co   </t>
  </si>
  <si>
    <t xml:space="preserve">60  Ni   </t>
  </si>
  <si>
    <t xml:space="preserve">65  Cu   </t>
  </si>
  <si>
    <t xml:space="preserve">66  Zn   </t>
  </si>
  <si>
    <t xml:space="preserve">71  Ga   </t>
  </si>
  <si>
    <t xml:space="preserve">semi-quant-75  As   </t>
  </si>
  <si>
    <t xml:space="preserve">85  Rb   </t>
  </si>
  <si>
    <t xml:space="preserve">86  Sr   </t>
  </si>
  <si>
    <t xml:space="preserve">88  Sr   </t>
  </si>
  <si>
    <t xml:space="preserve">89  Y   </t>
  </si>
  <si>
    <t xml:space="preserve">90  Zr   </t>
  </si>
  <si>
    <t xml:space="preserve">91  Zr   </t>
  </si>
  <si>
    <t xml:space="preserve">93  Nb   </t>
  </si>
  <si>
    <t xml:space="preserve">98  Mo   </t>
  </si>
  <si>
    <t xml:space="preserve">114  Cd   </t>
  </si>
  <si>
    <t xml:space="preserve">115  In   </t>
  </si>
  <si>
    <t xml:space="preserve">120  Sn   </t>
  </si>
  <si>
    <t xml:space="preserve">121  Sb   </t>
  </si>
  <si>
    <t xml:space="preserve">133  Cs   </t>
  </si>
  <si>
    <t xml:space="preserve">135  Ba   </t>
  </si>
  <si>
    <t xml:space="preserve">137  Ba   </t>
  </si>
  <si>
    <t xml:space="preserve">139  La   </t>
  </si>
  <si>
    <t xml:space="preserve">140  Ce   </t>
  </si>
  <si>
    <t xml:space="preserve">141  Pr   </t>
  </si>
  <si>
    <t xml:space="preserve">146  Nd   </t>
  </si>
  <si>
    <t xml:space="preserve">149  Sm   </t>
  </si>
  <si>
    <t xml:space="preserve">151  Eu   </t>
  </si>
  <si>
    <t xml:space="preserve">160  Gd   </t>
  </si>
  <si>
    <t xml:space="preserve">159  Tb   </t>
  </si>
  <si>
    <t xml:space="preserve">161  Dy   </t>
  </si>
  <si>
    <t xml:space="preserve">165  Ho   </t>
  </si>
  <si>
    <t xml:space="preserve">167  Er   </t>
  </si>
  <si>
    <t xml:space="preserve">169  Tm   </t>
  </si>
  <si>
    <t xml:space="preserve">172  Yb   </t>
  </si>
  <si>
    <t xml:space="preserve">175  Lu   </t>
  </si>
  <si>
    <t xml:space="preserve">178  Hf   </t>
  </si>
  <si>
    <t xml:space="preserve">181  Ta   </t>
  </si>
  <si>
    <t xml:space="preserve">184  W   </t>
  </si>
  <si>
    <t xml:space="preserve">205  Tl   </t>
  </si>
  <si>
    <t xml:space="preserve">208/7/6  Pb   </t>
  </si>
  <si>
    <t xml:space="preserve">209  Bi   </t>
  </si>
  <si>
    <t xml:space="preserve">232  Th   </t>
  </si>
  <si>
    <t xml:space="preserve">238  U   </t>
  </si>
  <si>
    <t>UniMelb</t>
  </si>
  <si>
    <t>BIR-1</t>
  </si>
  <si>
    <t>JGb-1</t>
  </si>
  <si>
    <t>Agilent 7700X</t>
  </si>
  <si>
    <t>digestions</t>
  </si>
  <si>
    <t>Standard</t>
  </si>
  <si>
    <t>analyses</t>
  </si>
  <si>
    <t>Long</t>
  </si>
  <si>
    <t>average</t>
  </si>
  <si>
    <t>%RSD</t>
  </si>
  <si>
    <t>Term</t>
  </si>
  <si>
    <t>Averages</t>
  </si>
  <si>
    <t xml:space="preserve">75  As   </t>
  </si>
  <si>
    <t xml:space="preserve">208  Pb   </t>
  </si>
  <si>
    <t>Nb/Ta</t>
  </si>
  <si>
    <t>Zr/Hf</t>
  </si>
  <si>
    <t>Y/Ho</t>
  </si>
  <si>
    <t>Sm/Nd</t>
  </si>
  <si>
    <t>Lu/Hf</t>
  </si>
  <si>
    <t>Ce/Yb</t>
  </si>
  <si>
    <t>La/Lu</t>
  </si>
  <si>
    <t>Ce*</t>
  </si>
  <si>
    <t>Eu*</t>
  </si>
  <si>
    <t>Lu/Yb</t>
  </si>
  <si>
    <t>La/Yb</t>
  </si>
  <si>
    <t>W/Ta</t>
  </si>
  <si>
    <t>W/Th</t>
  </si>
  <si>
    <t>Rb/Sr</t>
  </si>
  <si>
    <t>Reference values</t>
  </si>
  <si>
    <t>JJND-1</t>
  </si>
  <si>
    <t>Vervoort et al 2004</t>
  </si>
  <si>
    <t>Tanaka et al 2000 TIMS</t>
  </si>
  <si>
    <t>Weis et al 2006 TIMS</t>
  </si>
  <si>
    <t>Raczek et al 2003 TIMS</t>
  </si>
  <si>
    <t>Weis et al 2006 MCICPMS</t>
  </si>
  <si>
    <t>Bizarro et al 2003</t>
  </si>
  <si>
    <t>Bureau et al 2009</t>
  </si>
  <si>
    <t>Richards 1986</t>
  </si>
  <si>
    <t>Elburg et al 2005</t>
  </si>
  <si>
    <t>trace (and some major) elements in ppm</t>
  </si>
  <si>
    <t>Ca ppm*</t>
  </si>
  <si>
    <t>Ti ppm**</t>
  </si>
  <si>
    <t>*CaO% from XRF converted to ppm, for comparison with Ca ppm from ICPMS  **Ti ppm converted from TiO2%, for comparison with Ti ppm from ICPMS</t>
  </si>
  <si>
    <t>eHf now avg</t>
  </si>
  <si>
    <t>eNd avg</t>
  </si>
  <si>
    <t xml:space="preserve"> eNd and eHf based on averages of repeat analyses</t>
  </si>
  <si>
    <t>Pb runs for 5-56 and 6-9 corrected for blank (150±50 pg, 17.6/15.3/37.4)</t>
  </si>
  <si>
    <t>samples 5-56 and 6-2 will be repeated to check data quality for Hf (5-56) and Sr-Nd (6-2)</t>
  </si>
  <si>
    <t>List of samples selected for Sr-Nd-Pb-Hf isotopic analysis at UoM</t>
  </si>
  <si>
    <t>Luke Milan/Sally Watson project: Indian Ocean submarine basalts:Sr-Nd-Hf-Pb isotope results</t>
  </si>
  <si>
    <t>age-corrected isotope ratios and epsilon values: enter relevant geological age in Ma in row 113 to recalculate the initial isotope ratios and e values</t>
  </si>
  <si>
    <t>all isotopic analyses done on a Nu Plasma MC-ICPMS, in static mode</t>
  </si>
  <si>
    <t>mass bias corrected by internal normalisation to 88Sr/86Sr=8.37521, 146Nd/144Nd=0.7219, 179Hf/177Hf=0.7325</t>
  </si>
  <si>
    <t>mass bias in Pb isotope runs corrected using thallium doping (Woodhead, 2002) and data reported relative to SRM981=16.935, 15.491, 36.701</t>
  </si>
  <si>
    <t>external precision (2sd) for Pb isotope ratios: 206Pb/204Pb ±0.05%, 207Pb/204Pb ±0.07%, 208Pb/204Pb ±0.09%</t>
  </si>
  <si>
    <t>epsilon values for Nd and Hf calculated for a modern CHUR with 147Sm/144Nd=0.196, 143Nd/144Nd=0.512632, 176Lu/177Hf=0.0336 and 176Hf/177Hf=0.282785 (Bouvier et al., 2008 EPSL 273, 48-57)</t>
  </si>
  <si>
    <t>decay constants: 87Rb 1.395E-11/yr, 147Sm 6.54E-12/yr, 176Lu 1.865E-11/yr, 238U 0.155125E-9/yr, 235U 0.98485E-9/yr, 232Th 0.049495E-9/yr</t>
  </si>
  <si>
    <t>handpicked chips leached with 6M HCl (1 hr, 100 deg C), rinsed and dissolved in HF-HNO3 and HNO3 on a hotplate</t>
  </si>
  <si>
    <t>Pb, Nd, Sr and Hf extracted sequentially from same sample solution aliquot, using well-established techniques</t>
  </si>
  <si>
    <t>typical external (2sd) precisions (=reproducibility): ±0.000040 (Sr), ±0.000020 (Nd), ±0.000015 (Hf)</t>
  </si>
  <si>
    <t>final Sr, Nd and Hf isotope results reported relative to SRM987=0.710230, LaJolla=0.511860, JMC475=0.282160</t>
  </si>
  <si>
    <t>internal (2se) precisions for 87Sr/86Sr, 143Nd/144Nd and 176Hf/177Hf as listed</t>
  </si>
  <si>
    <t>internal precision (2se) for 206Pb/204Pb and 207Pb/204Pb 0.002-0.005, 208Pb/204Pb ±0.06-0.012</t>
  </si>
  <si>
    <t>parent/daughter ratios calculated from trace element results for same sample  solution have a precision of ±1-3% (2sd)</t>
  </si>
  <si>
    <t>trace element concentrations by solution-mode quadrupole ICPMS on agate-milled powders of the samples</t>
  </si>
  <si>
    <t>GDK</t>
  </si>
  <si>
    <t>DHR</t>
  </si>
  <si>
    <t>Watson et al 2016</t>
  </si>
  <si>
    <t>WR geochem published</t>
  </si>
  <si>
    <t>102.3 ± 2.5 Ma (Ar-Ar) Whittaker et al 2016</t>
  </si>
  <si>
    <t>DR4-6 trachyte 116.6 ± 0.4 Ma (Ar-Ar) Whittaker et al 2016</t>
  </si>
  <si>
    <t>Notes:</t>
  </si>
  <si>
    <t>There was some extra Ar-Ar data ~85 Ma - alteration age for DR7-1A, DR6-5, DR7-2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</si>
</sst>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000"/>
    <numFmt numFmtId="166" formatCode="0.000"/>
    <numFmt numFmtId="167" formatCode="#,##0.0"/>
    <numFmt numFmtId="168" formatCode="0.00000"/>
    <numFmt numFmtId="169" formatCode="0.0000"/>
    <numFmt numFmtId="170" formatCode="[$-C09]dd\-mmm\-yy;@"/>
  </numFmts>
  <fonts count="1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0"/>
      <color rgb="FFFF0000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0" fontId="1" fillId="0" borderId="0" xfId="0" applyFont="1"/>
    <xf numFmtId="0" fontId="4" fillId="0" borderId="0" xfId="0" applyFont="1"/>
    <xf numFmtId="49" fontId="0" fillId="0" borderId="0" xfId="0" applyNumberFormat="1" applyAlignment="1">
      <alignment horizontal="left"/>
    </xf>
    <xf numFmtId="1" fontId="0" fillId="0" borderId="0" xfId="0" applyNumberFormat="1"/>
    <xf numFmtId="0" fontId="3" fillId="0" borderId="0" xfId="0" applyFont="1" applyAlignment="1">
      <alignment horizontal="center"/>
    </xf>
    <xf numFmtId="165" fontId="0" fillId="0" borderId="0" xfId="0" applyNumberFormat="1"/>
    <xf numFmtId="3" fontId="0" fillId="0" borderId="0" xfId="0" applyNumberFormat="1"/>
    <xf numFmtId="166" fontId="0" fillId="0" borderId="0" xfId="0" applyNumberFormat="1" applyAlignment="1">
      <alignment horizontal="center"/>
    </xf>
    <xf numFmtId="0" fontId="7" fillId="0" borderId="0" xfId="0" applyFont="1"/>
    <xf numFmtId="3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165" fontId="9" fillId="0" borderId="0" xfId="0" applyNumberFormat="1" applyFont="1"/>
    <xf numFmtId="169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0" fillId="0" borderId="0" xfId="0" applyNumberFormat="1"/>
    <xf numFmtId="168" fontId="9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0" fillId="2" borderId="0" xfId="0" applyFill="1"/>
    <xf numFmtId="164" fontId="9" fillId="2" borderId="0" xfId="0" applyNumberFormat="1" applyFont="1" applyFill="1" applyAlignment="1">
      <alignment horizontal="center"/>
    </xf>
    <xf numFmtId="0" fontId="13" fillId="0" borderId="0" xfId="0" applyFont="1"/>
    <xf numFmtId="49" fontId="12" fillId="0" borderId="0" xfId="0" applyNumberFormat="1" applyFont="1" applyAlignment="1">
      <alignment horizontal="center"/>
    </xf>
    <xf numFmtId="0" fontId="12" fillId="2" borderId="0" xfId="0" applyFont="1" applyFill="1"/>
    <xf numFmtId="166" fontId="12" fillId="2" borderId="0" xfId="0" applyNumberFormat="1" applyFont="1" applyFill="1" applyAlignment="1">
      <alignment horizontal="center"/>
    </xf>
    <xf numFmtId="0" fontId="12" fillId="3" borderId="0" xfId="0" applyFont="1" applyFill="1"/>
    <xf numFmtId="165" fontId="12" fillId="3" borderId="0" xfId="0" applyNumberFormat="1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2" fillId="4" borderId="0" xfId="0" applyFont="1" applyFill="1"/>
    <xf numFmtId="0" fontId="12" fillId="4" borderId="0" xfId="0" applyFont="1" applyFill="1" applyAlignment="1">
      <alignment horizontal="center"/>
    </xf>
    <xf numFmtId="165" fontId="12" fillId="4" borderId="0" xfId="0" applyNumberFormat="1" applyFont="1" applyFill="1" applyAlignment="1">
      <alignment horizontal="center"/>
    </xf>
    <xf numFmtId="0" fontId="12" fillId="5" borderId="0" xfId="0" applyFont="1" applyFill="1"/>
    <xf numFmtId="0" fontId="0" fillId="5" borderId="0" xfId="0" applyFill="1" applyAlignment="1">
      <alignment horizontal="center"/>
    </xf>
    <xf numFmtId="165" fontId="12" fillId="5" borderId="0" xfId="0" applyNumberFormat="1" applyFont="1" applyFill="1" applyAlignment="1">
      <alignment horizontal="center"/>
    </xf>
    <xf numFmtId="167" fontId="0" fillId="0" borderId="0" xfId="0" applyNumberFormat="1"/>
    <xf numFmtId="170" fontId="0" fillId="0" borderId="0" xfId="0" applyNumberFormat="1"/>
    <xf numFmtId="10" fontId="0" fillId="0" borderId="0" xfId="0" applyNumberFormat="1"/>
    <xf numFmtId="0" fontId="0" fillId="5" borderId="0" xfId="0" applyFill="1"/>
    <xf numFmtId="0" fontId="0" fillId="4" borderId="0" xfId="0" applyFill="1"/>
    <xf numFmtId="165" fontId="0" fillId="4" borderId="0" xfId="0" applyNumberFormat="1" applyFill="1"/>
    <xf numFmtId="0" fontId="0" fillId="6" borderId="0" xfId="0" applyFill="1"/>
    <xf numFmtId="165" fontId="0" fillId="6" borderId="0" xfId="0" applyNumberFormat="1" applyFill="1"/>
    <xf numFmtId="0" fontId="14" fillId="0" borderId="0" xfId="0" applyFont="1" applyAlignment="1">
      <alignment horizontal="center"/>
    </xf>
    <xf numFmtId="166" fontId="9" fillId="3" borderId="0" xfId="0" applyNumberFormat="1" applyFont="1" applyFill="1" applyAlignment="1">
      <alignment horizontal="center"/>
    </xf>
    <xf numFmtId="0" fontId="9" fillId="3" borderId="0" xfId="0" applyFont="1" applyFill="1"/>
    <xf numFmtId="0" fontId="15" fillId="0" borderId="0" xfId="0" applyFont="1"/>
    <xf numFmtId="0" fontId="16" fillId="0" borderId="0" xfId="0" applyFont="1" applyAlignment="1">
      <alignment horizontal="center"/>
    </xf>
    <xf numFmtId="0" fontId="9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/>
    <xf numFmtId="168" fontId="9" fillId="0" borderId="5" xfId="0" applyNumberFormat="1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9" fillId="0" borderId="6" xfId="0" applyFont="1" applyBorder="1"/>
    <xf numFmtId="2" fontId="9" fillId="0" borderId="7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0" fontId="17" fillId="0" borderId="0" xfId="0" applyFont="1"/>
  </cellXfs>
  <cellStyles count="9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748849697165302E-2"/>
          <c:y val="1.3576038151129399E-2"/>
          <c:w val="0.79948559246418505"/>
          <c:h val="0.91325540958062501"/>
        </c:manualLayout>
      </c:layout>
      <c:lineChart>
        <c:grouping val="standard"/>
        <c:varyColors val="0"/>
        <c:ser>
          <c:idx val="0"/>
          <c:order val="0"/>
          <c:tx>
            <c:strRef>
              <c:f>[1]ppb!$H$60</c:f>
              <c:strCache>
                <c:ptCount val="1"/>
                <c:pt idx="0">
                  <c:v>5-56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[1]ppb!$A$61:$A$75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[1]ppb!$H$61:$H$75</c:f>
              <c:numCache>
                <c:formatCode>General</c:formatCode>
                <c:ptCount val="15"/>
                <c:pt idx="0">
                  <c:v>0.65761955606964895</c:v>
                </c:pt>
                <c:pt idx="1">
                  <c:v>0.76392512555846881</c:v>
                </c:pt>
                <c:pt idx="2">
                  <c:v>1.0207767456365782</c:v>
                </c:pt>
                <c:pt idx="3">
                  <c:v>1.3937596774239451</c:v>
                </c:pt>
                <c:pt idx="4">
                  <c:v>1.731957041413188</c:v>
                </c:pt>
                <c:pt idx="5">
                  <c:v>2.1522183787415603</c:v>
                </c:pt>
                <c:pt idx="6">
                  <c:v>3.9853643870542346</c:v>
                </c:pt>
                <c:pt idx="7">
                  <c:v>2.9692373305132658</c:v>
                </c:pt>
                <c:pt idx="8">
                  <c:v>3.2615542040462913</c:v>
                </c:pt>
                <c:pt idx="9">
                  <c:v>3.4912966798696301</c:v>
                </c:pt>
                <c:pt idx="10">
                  <c:v>3.6585563202136635</c:v>
                </c:pt>
                <c:pt idx="11">
                  <c:v>3.6873301084537942</c:v>
                </c:pt>
                <c:pt idx="12">
                  <c:v>3.6379999721304097</c:v>
                </c:pt>
                <c:pt idx="13">
                  <c:v>3.5134468353913357</c:v>
                </c:pt>
                <c:pt idx="14">
                  <c:v>3.5207294115209327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BB44-94E5-21C044505589}"/>
            </c:ext>
          </c:extLst>
        </c:ser>
        <c:ser>
          <c:idx val="1"/>
          <c:order val="1"/>
          <c:tx>
            <c:strRef>
              <c:f>[1]ppb!$G$60</c:f>
              <c:strCache>
                <c:ptCount val="1"/>
                <c:pt idx="0">
                  <c:v>JGb1-a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[1]ppb!$A$61:$A$75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[1]ppb!$G$61:$G$75</c:f>
              <c:numCache>
                <c:formatCode>General</c:formatCode>
                <c:ptCount val="15"/>
                <c:pt idx="0">
                  <c:v>14.732553236629794</c:v>
                </c:pt>
                <c:pt idx="1">
                  <c:v>13.579066079722473</c:v>
                </c:pt>
                <c:pt idx="2">
                  <c:v>12.150860479080206</c:v>
                </c:pt>
                <c:pt idx="3">
                  <c:v>11.236856652170003</c:v>
                </c:pt>
                <c:pt idx="4">
                  <c:v>10.242329443562278</c:v>
                </c:pt>
                <c:pt idx="5">
                  <c:v>9.3358236807447366</c:v>
                </c:pt>
                <c:pt idx="6">
                  <c:v>10.589482070541269</c:v>
                </c:pt>
                <c:pt idx="7">
                  <c:v>8.0195454384356868</c:v>
                </c:pt>
                <c:pt idx="8">
                  <c:v>7.2827863224725524</c:v>
                </c:pt>
                <c:pt idx="9">
                  <c:v>6.7902702399189465</c:v>
                </c:pt>
                <c:pt idx="10">
                  <c:v>6.4747285532605101</c:v>
                </c:pt>
                <c:pt idx="11">
                  <c:v>6.1266048289215487</c:v>
                </c:pt>
                <c:pt idx="12">
                  <c:v>5.8965984171169747</c:v>
                </c:pt>
                <c:pt idx="13">
                  <c:v>5.5757694795824095</c:v>
                </c:pt>
                <c:pt idx="14">
                  <c:v>5.4641736038197743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BB44-94E5-21C044505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1451528"/>
        <c:axId val="-2029796968"/>
      </c:lineChart>
      <c:catAx>
        <c:axId val="1791451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029796968"/>
        <c:crosses val="autoZero"/>
        <c:auto val="1"/>
        <c:lblAlgn val="ctr"/>
        <c:lblOffset val="100"/>
        <c:noMultiLvlLbl val="0"/>
      </c:catAx>
      <c:valAx>
        <c:axId val="-2029796968"/>
        <c:scaling>
          <c:logBase val="10"/>
          <c:orientation val="minMax"/>
        </c:scaling>
        <c:delete val="0"/>
        <c:axPos val="l"/>
        <c:majorGridlines/>
        <c:numFmt formatCode="General" sourceLinked="1"/>
        <c:majorTickMark val="out"/>
        <c:minorTickMark val="in"/>
        <c:tickLblPos val="nextTo"/>
        <c:crossAx val="1791451528"/>
        <c:crosses val="autoZero"/>
        <c:crossBetween val="between"/>
      </c:valAx>
      <c:spPr>
        <a:ln w="6350" cmpd="sng"/>
      </c:spPr>
    </c:plotArea>
    <c:legend>
      <c:legendPos val="r"/>
      <c:overlay val="0"/>
    </c:legend>
    <c:plotVisOnly val="1"/>
    <c:dispBlanksAs val="gap"/>
    <c:showDLblsOverMax val="0"/>
  </c:chart>
  <c:spPr>
    <a:ln w="3175" cmpd="sng"/>
  </c:sp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748849697165302E-2"/>
          <c:y val="1.3576038151129399E-2"/>
          <c:w val="0.79948559246418505"/>
          <c:h val="0.91325540958062501"/>
        </c:manualLayout>
      </c:layout>
      <c:lineChart>
        <c:grouping val="standard"/>
        <c:varyColors val="0"/>
        <c:ser>
          <c:idx val="0"/>
          <c:order val="0"/>
          <c:tx>
            <c:strRef>
              <c:f>[1]ppb!$I$60</c:f>
              <c:strCache>
                <c:ptCount val="1"/>
                <c:pt idx="0">
                  <c:v>4-2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[1]ppb!$A$61:$A$75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[1]ppb!$I$61:$I$75</c:f>
              <c:numCache>
                <c:formatCode>General</c:formatCode>
                <c:ptCount val="15"/>
                <c:pt idx="0">
                  <c:v>141.58143876255804</c:v>
                </c:pt>
                <c:pt idx="1">
                  <c:v>119.65881293498846</c:v>
                </c:pt>
                <c:pt idx="2">
                  <c:v>100.1896474272277</c:v>
                </c:pt>
                <c:pt idx="3">
                  <c:v>85.158676243921931</c:v>
                </c:pt>
                <c:pt idx="4">
                  <c:v>71.061281648999994</c:v>
                </c:pt>
                <c:pt idx="5">
                  <c:v>59.297607388054161</c:v>
                </c:pt>
                <c:pt idx="6">
                  <c:v>49.528334027497301</c:v>
                </c:pt>
                <c:pt idx="7">
                  <c:v>42.505414294540202</c:v>
                </c:pt>
                <c:pt idx="8">
                  <c:v>35.240092240956017</c:v>
                </c:pt>
                <c:pt idx="9">
                  <c:v>29.525691103045933</c:v>
                </c:pt>
                <c:pt idx="10">
                  <c:v>25.907877520952535</c:v>
                </c:pt>
                <c:pt idx="11">
                  <c:v>23.140806773813775</c:v>
                </c:pt>
                <c:pt idx="12">
                  <c:v>20.957065690732527</c:v>
                </c:pt>
                <c:pt idx="13">
                  <c:v>18.926346411352593</c:v>
                </c:pt>
                <c:pt idx="14">
                  <c:v>17.92656091840907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F-B449-827D-4D275EF4EB63}"/>
            </c:ext>
          </c:extLst>
        </c:ser>
        <c:ser>
          <c:idx val="1"/>
          <c:order val="1"/>
          <c:tx>
            <c:strRef>
              <c:f>[1]ppb!$J$60</c:f>
              <c:strCache>
                <c:ptCount val="1"/>
                <c:pt idx="0">
                  <c:v>4-8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[1]ppb!$A$61:$A$75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[1]ppb!$J$61:$J$75</c:f>
              <c:numCache>
                <c:formatCode>General</c:formatCode>
                <c:ptCount val="15"/>
                <c:pt idx="0">
                  <c:v>312.94257935298288</c:v>
                </c:pt>
                <c:pt idx="1">
                  <c:v>241.34468506484677</c:v>
                </c:pt>
                <c:pt idx="2">
                  <c:v>170.76496495309405</c:v>
                </c:pt>
                <c:pt idx="3">
                  <c:v>125.71148553679234</c:v>
                </c:pt>
                <c:pt idx="4">
                  <c:v>87.680516479549169</c:v>
                </c:pt>
                <c:pt idx="5">
                  <c:v>61.15489716228403</c:v>
                </c:pt>
                <c:pt idx="6">
                  <c:v>50.111410785699796</c:v>
                </c:pt>
                <c:pt idx="7">
                  <c:v>34.377730802943205</c:v>
                </c:pt>
                <c:pt idx="8">
                  <c:v>25.091442230291864</c:v>
                </c:pt>
                <c:pt idx="9">
                  <c:v>19.093313470201789</c:v>
                </c:pt>
                <c:pt idx="10">
                  <c:v>15.870982796735349</c:v>
                </c:pt>
                <c:pt idx="11">
                  <c:v>13.463609701170583</c:v>
                </c:pt>
                <c:pt idx="12">
                  <c:v>11.769887969333737</c:v>
                </c:pt>
                <c:pt idx="13">
                  <c:v>10.520452318176757</c:v>
                </c:pt>
                <c:pt idx="14">
                  <c:v>10.002902151444994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F-B449-827D-4D275EF4EB63}"/>
            </c:ext>
          </c:extLst>
        </c:ser>
        <c:ser>
          <c:idx val="2"/>
          <c:order val="2"/>
          <c:tx>
            <c:strRef>
              <c:f>[1]ppb!$K$60</c:f>
              <c:strCache>
                <c:ptCount val="1"/>
                <c:pt idx="0">
                  <c:v>4-9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[1]ppb!$A$61:$A$75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[1]ppb!$K$61:$K$75</c:f>
              <c:numCache>
                <c:formatCode>General</c:formatCode>
                <c:ptCount val="15"/>
                <c:pt idx="0">
                  <c:v>118.33958227193175</c:v>
                </c:pt>
                <c:pt idx="1">
                  <c:v>106.32073645180907</c:v>
                </c:pt>
                <c:pt idx="2">
                  <c:v>88.544150343208742</c:v>
                </c:pt>
                <c:pt idx="3">
                  <c:v>76.226005872548342</c:v>
                </c:pt>
                <c:pt idx="4">
                  <c:v>64.319207270431676</c:v>
                </c:pt>
                <c:pt idx="5">
                  <c:v>54.272296922048319</c:v>
                </c:pt>
                <c:pt idx="6">
                  <c:v>47.631680876319457</c:v>
                </c:pt>
                <c:pt idx="7">
                  <c:v>40.540909116472584</c:v>
                </c:pt>
                <c:pt idx="8">
                  <c:v>34.273303994729275</c:v>
                </c:pt>
                <c:pt idx="9">
                  <c:v>29.173228582391499</c:v>
                </c:pt>
                <c:pt idx="10">
                  <c:v>26.337690566678404</c:v>
                </c:pt>
                <c:pt idx="11">
                  <c:v>24.003203586086631</c:v>
                </c:pt>
                <c:pt idx="12">
                  <c:v>22.178885099967829</c:v>
                </c:pt>
                <c:pt idx="13">
                  <c:v>20.428800613003244</c:v>
                </c:pt>
                <c:pt idx="14">
                  <c:v>19.506601372814366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5F-B449-827D-4D275EF4EB63}"/>
            </c:ext>
          </c:extLst>
        </c:ser>
        <c:ser>
          <c:idx val="3"/>
          <c:order val="3"/>
          <c:tx>
            <c:strRef>
              <c:f>[1]ppb!$L$60</c:f>
              <c:strCache>
                <c:ptCount val="1"/>
                <c:pt idx="0">
                  <c:v>4-11</c:v>
                </c:pt>
              </c:strCache>
            </c:strRef>
          </c:tx>
          <c:spPr>
            <a:ln w="3175" cmpd="sng">
              <a:solidFill>
                <a:srgbClr val="4F81BD"/>
              </a:solidFill>
            </a:ln>
          </c:spPr>
          <c:marker>
            <c:spPr>
              <a:ln w="3175" cmpd="sng">
                <a:solidFill>
                  <a:srgbClr val="4F81BD"/>
                </a:solidFill>
              </a:ln>
            </c:spPr>
          </c:marker>
          <c:cat>
            <c:strRef>
              <c:f>[1]ppb!$A$61:$A$75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[1]ppb!$L$61:$L$75</c:f>
              <c:numCache>
                <c:formatCode>General</c:formatCode>
                <c:ptCount val="15"/>
                <c:pt idx="0">
                  <c:v>131.28430512781577</c:v>
                </c:pt>
                <c:pt idx="1">
                  <c:v>100.10482526247097</c:v>
                </c:pt>
                <c:pt idx="2">
                  <c:v>92.151741586196394</c:v>
                </c:pt>
                <c:pt idx="3">
                  <c:v>79.547705180240499</c:v>
                </c:pt>
                <c:pt idx="4">
                  <c:v>66.848293851645636</c:v>
                </c:pt>
                <c:pt idx="5">
                  <c:v>56.176282907856638</c:v>
                </c:pt>
                <c:pt idx="6">
                  <c:v>49.310729169313149</c:v>
                </c:pt>
                <c:pt idx="7">
                  <c:v>42.771641266002455</c:v>
                </c:pt>
                <c:pt idx="8">
                  <c:v>35.915907143471486</c:v>
                </c:pt>
                <c:pt idx="9">
                  <c:v>30.524014034850342</c:v>
                </c:pt>
                <c:pt idx="10">
                  <c:v>27.138855107908405</c:v>
                </c:pt>
                <c:pt idx="11">
                  <c:v>24.23906512459611</c:v>
                </c:pt>
                <c:pt idx="12">
                  <c:v>22.019606710327359</c:v>
                </c:pt>
                <c:pt idx="13">
                  <c:v>19.919136817323441</c:v>
                </c:pt>
                <c:pt idx="14">
                  <c:v>18.923451713567584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5F-B449-827D-4D275EF4EB63}"/>
            </c:ext>
          </c:extLst>
        </c:ser>
        <c:ser>
          <c:idx val="4"/>
          <c:order val="4"/>
          <c:tx>
            <c:strRef>
              <c:f>[1]ppb!$M$60</c:f>
              <c:strCache>
                <c:ptCount val="1"/>
                <c:pt idx="0">
                  <c:v>4-12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[1]ppb!$A$61:$A$75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[1]ppb!$M$61:$M$75</c:f>
              <c:numCache>
                <c:formatCode>General</c:formatCode>
                <c:ptCount val="15"/>
                <c:pt idx="0">
                  <c:v>135.81635370933671</c:v>
                </c:pt>
                <c:pt idx="1">
                  <c:v>118.42478650644929</c:v>
                </c:pt>
                <c:pt idx="2">
                  <c:v>99.184899323937728</c:v>
                </c:pt>
                <c:pt idx="3">
                  <c:v>85.906859452022161</c:v>
                </c:pt>
                <c:pt idx="4">
                  <c:v>72.342168436755841</c:v>
                </c:pt>
                <c:pt idx="5">
                  <c:v>60.919341802440492</c:v>
                </c:pt>
                <c:pt idx="6">
                  <c:v>51.905202561819891</c:v>
                </c:pt>
                <c:pt idx="7">
                  <c:v>45.551261899396387</c:v>
                </c:pt>
                <c:pt idx="8">
                  <c:v>38.14766113971627</c:v>
                </c:pt>
                <c:pt idx="9">
                  <c:v>32.416014162385885</c:v>
                </c:pt>
                <c:pt idx="10">
                  <c:v>28.965139486943805</c:v>
                </c:pt>
                <c:pt idx="11">
                  <c:v>26.060021706348191</c:v>
                </c:pt>
                <c:pt idx="12">
                  <c:v>23.787165396168632</c:v>
                </c:pt>
                <c:pt idx="13">
                  <c:v>21.798904374926305</c:v>
                </c:pt>
                <c:pt idx="14">
                  <c:v>20.753610098803755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5F-B449-827D-4D275EF4EB63}"/>
            </c:ext>
          </c:extLst>
        </c:ser>
        <c:ser>
          <c:idx val="5"/>
          <c:order val="5"/>
          <c:tx>
            <c:strRef>
              <c:f>[1]ppb!$N$60</c:f>
              <c:strCache>
                <c:ptCount val="1"/>
                <c:pt idx="0">
                  <c:v>4-13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[1]ppb!$A$61:$A$75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[1]ppb!$N$61:$N$75</c:f>
              <c:numCache>
                <c:formatCode>General</c:formatCode>
                <c:ptCount val="15"/>
                <c:pt idx="0">
                  <c:v>581.17322219842549</c:v>
                </c:pt>
                <c:pt idx="1">
                  <c:v>439.4238477296006</c:v>
                </c:pt>
                <c:pt idx="2">
                  <c:v>300.4123699479818</c:v>
                </c:pt>
                <c:pt idx="3">
                  <c:v>200.01307374243069</c:v>
                </c:pt>
                <c:pt idx="4">
                  <c:v>145.96873507521045</c:v>
                </c:pt>
                <c:pt idx="5">
                  <c:v>106.52739453869482</c:v>
                </c:pt>
                <c:pt idx="6">
                  <c:v>9.8960815918585858</c:v>
                </c:pt>
                <c:pt idx="7">
                  <c:v>62.981919948000268</c:v>
                </c:pt>
                <c:pt idx="8">
                  <c:v>59.005208513867721</c:v>
                </c:pt>
                <c:pt idx="9">
                  <c:v>53.188641713791171</c:v>
                </c:pt>
                <c:pt idx="10">
                  <c:v>50.827169638815256</c:v>
                </c:pt>
                <c:pt idx="11">
                  <c:v>51.091551216254381</c:v>
                </c:pt>
                <c:pt idx="12">
                  <c:v>52.599943599583248</c:v>
                </c:pt>
                <c:pt idx="13">
                  <c:v>51.409449016028368</c:v>
                </c:pt>
                <c:pt idx="14">
                  <c:v>49.917327526963028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5F-B449-827D-4D275EF4E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4271000"/>
        <c:axId val="1803797016"/>
      </c:lineChart>
      <c:catAx>
        <c:axId val="1804271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03797016"/>
        <c:crosses val="autoZero"/>
        <c:auto val="1"/>
        <c:lblAlgn val="ctr"/>
        <c:lblOffset val="100"/>
        <c:noMultiLvlLbl val="0"/>
      </c:catAx>
      <c:valAx>
        <c:axId val="1803797016"/>
        <c:scaling>
          <c:logBase val="10"/>
          <c:orientation val="minMax"/>
        </c:scaling>
        <c:delete val="0"/>
        <c:axPos val="l"/>
        <c:majorGridlines/>
        <c:numFmt formatCode="General" sourceLinked="1"/>
        <c:majorTickMark val="out"/>
        <c:minorTickMark val="in"/>
        <c:tickLblPos val="nextTo"/>
        <c:crossAx val="1804271000"/>
        <c:crosses val="autoZero"/>
        <c:crossBetween val="between"/>
      </c:valAx>
      <c:spPr>
        <a:ln w="6350" cmpd="sng"/>
      </c:spPr>
    </c:plotArea>
    <c:legend>
      <c:legendPos val="r"/>
      <c:overlay val="0"/>
    </c:legend>
    <c:plotVisOnly val="1"/>
    <c:dispBlanksAs val="gap"/>
    <c:showDLblsOverMax val="0"/>
  </c:chart>
  <c:spPr>
    <a:ln w="3175" cmpd="sng"/>
  </c:sp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748849697165302E-2"/>
          <c:y val="1.3576038151129399E-2"/>
          <c:w val="0.79948559246418505"/>
          <c:h val="0.91325540958062501"/>
        </c:manualLayout>
      </c:layout>
      <c:lineChart>
        <c:grouping val="standard"/>
        <c:varyColors val="0"/>
        <c:ser>
          <c:idx val="0"/>
          <c:order val="0"/>
          <c:tx>
            <c:strRef>
              <c:f>[1]ppb!$O$60</c:f>
              <c:strCache>
                <c:ptCount val="1"/>
                <c:pt idx="0">
                  <c:v>6-1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[1]ppb!$A$61:$A$75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[1]ppb!$O$61:$O$75</c:f>
              <c:numCache>
                <c:formatCode>General</c:formatCode>
                <c:ptCount val="15"/>
                <c:pt idx="0">
                  <c:v>252.18482231976682</c:v>
                </c:pt>
                <c:pt idx="1">
                  <c:v>52.71717693960089</c:v>
                </c:pt>
                <c:pt idx="2">
                  <c:v>79.226967179908641</c:v>
                </c:pt>
                <c:pt idx="3">
                  <c:v>65.881766811774142</c:v>
                </c:pt>
                <c:pt idx="4">
                  <c:v>50.870935939304317</c:v>
                </c:pt>
                <c:pt idx="5">
                  <c:v>39.280247761635785</c:v>
                </c:pt>
                <c:pt idx="6">
                  <c:v>31.423816034720776</c:v>
                </c:pt>
                <c:pt idx="7">
                  <c:v>38.374190636779211</c:v>
                </c:pt>
                <c:pt idx="8">
                  <c:v>31.512937440623656</c:v>
                </c:pt>
                <c:pt idx="9">
                  <c:v>30.159395556310709</c:v>
                </c:pt>
                <c:pt idx="10">
                  <c:v>32.226679361937528</c:v>
                </c:pt>
                <c:pt idx="11">
                  <c:v>32.156212313067002</c:v>
                </c:pt>
                <c:pt idx="12">
                  <c:v>29.779208251550493</c:v>
                </c:pt>
                <c:pt idx="13">
                  <c:v>27.499831752103525</c:v>
                </c:pt>
                <c:pt idx="14">
                  <c:v>28.969711331198322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0-0A4A-A04E-DEA66672C31E}"/>
            </c:ext>
          </c:extLst>
        </c:ser>
        <c:ser>
          <c:idx val="1"/>
          <c:order val="1"/>
          <c:tx>
            <c:strRef>
              <c:f>[1]ppb!$P$60</c:f>
              <c:strCache>
                <c:ptCount val="1"/>
                <c:pt idx="0">
                  <c:v>6-2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[1]ppb!$A$61:$A$75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[1]ppb!$P$61:$P$75</c:f>
              <c:numCache>
                <c:formatCode>General</c:formatCode>
                <c:ptCount val="15"/>
                <c:pt idx="0">
                  <c:v>258.65531495209302</c:v>
                </c:pt>
                <c:pt idx="1">
                  <c:v>53.518542382472937</c:v>
                </c:pt>
                <c:pt idx="2">
                  <c:v>85.780179192578942</c:v>
                </c:pt>
                <c:pt idx="3">
                  <c:v>70.999944254426836</c:v>
                </c:pt>
                <c:pt idx="4">
                  <c:v>54.297762201542895</c:v>
                </c:pt>
                <c:pt idx="5">
                  <c:v>41.524637956479452</c:v>
                </c:pt>
                <c:pt idx="6">
                  <c:v>33.048732816582863</c:v>
                </c:pt>
                <c:pt idx="7">
                  <c:v>40.570167338644232</c:v>
                </c:pt>
                <c:pt idx="8">
                  <c:v>32.843198069655713</c:v>
                </c:pt>
                <c:pt idx="9">
                  <c:v>30.858221786061566</c:v>
                </c:pt>
                <c:pt idx="10">
                  <c:v>32.53966789118666</c:v>
                </c:pt>
                <c:pt idx="11">
                  <c:v>31.739683334299027</c:v>
                </c:pt>
                <c:pt idx="12">
                  <c:v>29.44911356556543</c:v>
                </c:pt>
                <c:pt idx="13">
                  <c:v>27.326008744955995</c:v>
                </c:pt>
                <c:pt idx="14">
                  <c:v>28.009951677882693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0-0A4A-A04E-DEA66672C31E}"/>
            </c:ext>
          </c:extLst>
        </c:ser>
        <c:ser>
          <c:idx val="2"/>
          <c:order val="2"/>
          <c:tx>
            <c:strRef>
              <c:f>[1]ppb!$Q$60</c:f>
              <c:strCache>
                <c:ptCount val="1"/>
                <c:pt idx="0">
                  <c:v>6-4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[1]ppb!$A$61:$A$75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[1]ppb!$Q$61:$Q$75</c:f>
              <c:numCache>
                <c:formatCode>General</c:formatCode>
                <c:ptCount val="15"/>
                <c:pt idx="0">
                  <c:v>207.53527205593164</c:v>
                </c:pt>
                <c:pt idx="1">
                  <c:v>55.816102237282536</c:v>
                </c:pt>
                <c:pt idx="2">
                  <c:v>77.811943864224446</c:v>
                </c:pt>
                <c:pt idx="3">
                  <c:v>64.933618406659107</c:v>
                </c:pt>
                <c:pt idx="4">
                  <c:v>50.995185779566903</c:v>
                </c:pt>
                <c:pt idx="5">
                  <c:v>40.048730326506046</c:v>
                </c:pt>
                <c:pt idx="6">
                  <c:v>32.152479014124317</c:v>
                </c:pt>
                <c:pt idx="7">
                  <c:v>37.583716465063027</c:v>
                </c:pt>
                <c:pt idx="8">
                  <c:v>31.345233028377827</c:v>
                </c:pt>
                <c:pt idx="9">
                  <c:v>29.540715809605725</c:v>
                </c:pt>
                <c:pt idx="10">
                  <c:v>30.742642224881155</c:v>
                </c:pt>
                <c:pt idx="11">
                  <c:v>30.023132887923413</c:v>
                </c:pt>
                <c:pt idx="12">
                  <c:v>28.044373009188501</c:v>
                </c:pt>
                <c:pt idx="13">
                  <c:v>26.043938225608663</c:v>
                </c:pt>
                <c:pt idx="14">
                  <c:v>26.71415633474485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90-0A4A-A04E-DEA66672C31E}"/>
            </c:ext>
          </c:extLst>
        </c:ser>
        <c:ser>
          <c:idx val="3"/>
          <c:order val="3"/>
          <c:tx>
            <c:strRef>
              <c:f>[1]ppb!$R$60</c:f>
              <c:strCache>
                <c:ptCount val="1"/>
                <c:pt idx="0">
                  <c:v>6-5</c:v>
                </c:pt>
              </c:strCache>
            </c:strRef>
          </c:tx>
          <c:spPr>
            <a:ln w="3175" cmpd="sng">
              <a:solidFill>
                <a:srgbClr val="4F81BD"/>
              </a:solidFill>
            </a:ln>
          </c:spPr>
          <c:marker>
            <c:spPr>
              <a:ln w="3175" cmpd="sng">
                <a:solidFill>
                  <a:srgbClr val="4F81BD"/>
                </a:solidFill>
              </a:ln>
            </c:spPr>
          </c:marker>
          <c:cat>
            <c:strRef>
              <c:f>[1]ppb!$A$61:$A$75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[1]ppb!$R$61:$R$75</c:f>
              <c:numCache>
                <c:formatCode>General</c:formatCode>
                <c:ptCount val="15"/>
                <c:pt idx="0">
                  <c:v>86.424334050683541</c:v>
                </c:pt>
                <c:pt idx="1">
                  <c:v>50.209156943197506</c:v>
                </c:pt>
                <c:pt idx="2">
                  <c:v>47.247034251438144</c:v>
                </c:pt>
                <c:pt idx="3">
                  <c:v>39.999215239777726</c:v>
                </c:pt>
                <c:pt idx="4">
                  <c:v>33.158245538409219</c:v>
                </c:pt>
                <c:pt idx="5">
                  <c:v>27.487270452547598</c:v>
                </c:pt>
                <c:pt idx="6">
                  <c:v>23.265255452453712</c:v>
                </c:pt>
                <c:pt idx="7">
                  <c:v>23.35472673230699</c:v>
                </c:pt>
                <c:pt idx="8">
                  <c:v>21.051021747255326</c:v>
                </c:pt>
                <c:pt idx="9">
                  <c:v>19.761832716989161</c:v>
                </c:pt>
                <c:pt idx="10">
                  <c:v>19.599975100992665</c:v>
                </c:pt>
                <c:pt idx="11">
                  <c:v>19.317884440687298</c:v>
                </c:pt>
                <c:pt idx="12">
                  <c:v>18.607903377977681</c:v>
                </c:pt>
                <c:pt idx="13">
                  <c:v>17.851780254206354</c:v>
                </c:pt>
                <c:pt idx="14">
                  <c:v>18.103997059338734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90-0A4A-A04E-DEA66672C31E}"/>
            </c:ext>
          </c:extLst>
        </c:ser>
        <c:ser>
          <c:idx val="4"/>
          <c:order val="4"/>
          <c:tx>
            <c:strRef>
              <c:f>[1]ppb!$S$60</c:f>
              <c:strCache>
                <c:ptCount val="1"/>
                <c:pt idx="0">
                  <c:v>6-6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[1]ppb!$A$61:$A$75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[1]ppb!$S$61:$S$75</c:f>
              <c:numCache>
                <c:formatCode>General</c:formatCode>
                <c:ptCount val="15"/>
                <c:pt idx="0">
                  <c:v>73.118937526389402</c:v>
                </c:pt>
                <c:pt idx="1">
                  <c:v>54.102050951489041</c:v>
                </c:pt>
                <c:pt idx="2">
                  <c:v>45.271827170309706</c:v>
                </c:pt>
                <c:pt idx="3">
                  <c:v>38.432557144386912</c:v>
                </c:pt>
                <c:pt idx="4">
                  <c:v>32.358858599742973</c:v>
                </c:pt>
                <c:pt idx="5">
                  <c:v>27.245018486392528</c:v>
                </c:pt>
                <c:pt idx="6">
                  <c:v>23.421927095909709</c:v>
                </c:pt>
                <c:pt idx="7">
                  <c:v>22.561413758617544</c:v>
                </c:pt>
                <c:pt idx="8">
                  <c:v>20.675721450283863</c:v>
                </c:pt>
                <c:pt idx="9">
                  <c:v>19.189167973440455</c:v>
                </c:pt>
                <c:pt idx="10">
                  <c:v>18.70787051069976</c:v>
                </c:pt>
                <c:pt idx="11">
                  <c:v>18.055428130546684</c:v>
                </c:pt>
                <c:pt idx="12">
                  <c:v>17.355778148935457</c:v>
                </c:pt>
                <c:pt idx="13">
                  <c:v>16.666962296448286</c:v>
                </c:pt>
                <c:pt idx="14">
                  <c:v>16.577737869541444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90-0A4A-A04E-DEA66672C31E}"/>
            </c:ext>
          </c:extLst>
        </c:ser>
        <c:ser>
          <c:idx val="5"/>
          <c:order val="5"/>
          <c:tx>
            <c:strRef>
              <c:f>[1]ppb!$T$60</c:f>
              <c:strCache>
                <c:ptCount val="1"/>
                <c:pt idx="0">
                  <c:v>6-7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[1]ppb!$A$61:$A$75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[1]ppb!$T$61:$T$75</c:f>
              <c:numCache>
                <c:formatCode>General</c:formatCode>
                <c:ptCount val="15"/>
                <c:pt idx="0">
                  <c:v>137.70428053633637</c:v>
                </c:pt>
                <c:pt idx="1">
                  <c:v>57.560314649791216</c:v>
                </c:pt>
                <c:pt idx="2">
                  <c:v>55.5421047492204</c:v>
                </c:pt>
                <c:pt idx="3">
                  <c:v>46.65732365568978</c:v>
                </c:pt>
                <c:pt idx="4">
                  <c:v>38.274774067378942</c:v>
                </c:pt>
                <c:pt idx="5">
                  <c:v>31.398250373717126</c:v>
                </c:pt>
                <c:pt idx="6">
                  <c:v>26.539595260103418</c:v>
                </c:pt>
                <c:pt idx="7">
                  <c:v>27.255171408846433</c:v>
                </c:pt>
                <c:pt idx="8">
                  <c:v>23.944962742416291</c:v>
                </c:pt>
                <c:pt idx="9">
                  <c:v>22.434189442566538</c:v>
                </c:pt>
                <c:pt idx="10">
                  <c:v>22.456123340893377</c:v>
                </c:pt>
                <c:pt idx="11">
                  <c:v>21.797200580546033</c:v>
                </c:pt>
                <c:pt idx="12">
                  <c:v>20.785340915629021</c:v>
                </c:pt>
                <c:pt idx="13">
                  <c:v>19.713086178716161</c:v>
                </c:pt>
                <c:pt idx="14">
                  <c:v>20.063769927706595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90-0A4A-A04E-DEA66672C31E}"/>
            </c:ext>
          </c:extLst>
        </c:ser>
        <c:ser>
          <c:idx val="6"/>
          <c:order val="6"/>
          <c:tx>
            <c:strRef>
              <c:f>[1]ppb!$U$60</c:f>
              <c:strCache>
                <c:ptCount val="1"/>
                <c:pt idx="0">
                  <c:v>6-8</c:v>
                </c:pt>
              </c:strCache>
            </c:strRef>
          </c:tx>
          <c:spPr>
            <a:ln w="3175" cmpd="sng"/>
          </c:spPr>
          <c:cat>
            <c:strRef>
              <c:f>[1]ppb!$A$61:$A$75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[1]ppb!$U$61:$U$75</c:f>
              <c:numCache>
                <c:formatCode>General</c:formatCode>
                <c:ptCount val="15"/>
                <c:pt idx="0">
                  <c:v>117.52876526198574</c:v>
                </c:pt>
                <c:pt idx="1">
                  <c:v>52.984992380591201</c:v>
                </c:pt>
                <c:pt idx="2">
                  <c:v>50.093341227676234</c:v>
                </c:pt>
                <c:pt idx="3">
                  <c:v>42.300484343654695</c:v>
                </c:pt>
                <c:pt idx="4">
                  <c:v>34.6447583852081</c:v>
                </c:pt>
                <c:pt idx="5">
                  <c:v>28.374599066487814</c:v>
                </c:pt>
                <c:pt idx="6">
                  <c:v>24.167515699678447</c:v>
                </c:pt>
                <c:pt idx="7">
                  <c:v>24.495932374382242</c:v>
                </c:pt>
                <c:pt idx="8">
                  <c:v>21.71845967958242</c:v>
                </c:pt>
                <c:pt idx="9">
                  <c:v>20.240090513456597</c:v>
                </c:pt>
                <c:pt idx="10">
                  <c:v>20.516736572276635</c:v>
                </c:pt>
                <c:pt idx="11">
                  <c:v>20.047269693470447</c:v>
                </c:pt>
                <c:pt idx="12">
                  <c:v>19.155285886684574</c:v>
                </c:pt>
                <c:pt idx="13">
                  <c:v>18.165053626470048</c:v>
                </c:pt>
                <c:pt idx="14">
                  <c:v>18.818524634367861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90-0A4A-A04E-DEA66672C31E}"/>
            </c:ext>
          </c:extLst>
        </c:ser>
        <c:ser>
          <c:idx val="7"/>
          <c:order val="7"/>
          <c:tx>
            <c:strRef>
              <c:f>[1]ppb!$V$60</c:f>
              <c:strCache>
                <c:ptCount val="1"/>
                <c:pt idx="0">
                  <c:v>6-9</c:v>
                </c:pt>
              </c:strCache>
            </c:strRef>
          </c:tx>
          <c:spPr>
            <a:ln w="3175" cmpd="sng"/>
          </c:spPr>
          <c:cat>
            <c:strRef>
              <c:f>[1]ppb!$A$61:$A$75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[1]ppb!$V$61:$V$75</c:f>
              <c:numCache>
                <c:formatCode>General</c:formatCode>
                <c:ptCount val="15"/>
                <c:pt idx="0">
                  <c:v>52.020420195653671</c:v>
                </c:pt>
                <c:pt idx="1">
                  <c:v>36.795893571002068</c:v>
                </c:pt>
                <c:pt idx="2">
                  <c:v>31.49708005937001</c:v>
                </c:pt>
                <c:pt idx="3">
                  <c:v>27.498080097575031</c:v>
                </c:pt>
                <c:pt idx="4">
                  <c:v>23.741778078231164</c:v>
                </c:pt>
                <c:pt idx="5">
                  <c:v>20.498595695256778</c:v>
                </c:pt>
                <c:pt idx="6">
                  <c:v>18.011979062126947</c:v>
                </c:pt>
                <c:pt idx="7">
                  <c:v>18.324304489243733</c:v>
                </c:pt>
                <c:pt idx="8">
                  <c:v>17.154357698604965</c:v>
                </c:pt>
                <c:pt idx="9">
                  <c:v>16.355171864378715</c:v>
                </c:pt>
                <c:pt idx="10">
                  <c:v>16.351821841352798</c:v>
                </c:pt>
                <c:pt idx="11">
                  <c:v>16.18192982912251</c:v>
                </c:pt>
                <c:pt idx="12">
                  <c:v>15.69337420855409</c:v>
                </c:pt>
                <c:pt idx="13">
                  <c:v>15.098906258603128</c:v>
                </c:pt>
                <c:pt idx="14">
                  <c:v>15.320880885430578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A90-0A4A-A04E-DEA66672C31E}"/>
            </c:ext>
          </c:extLst>
        </c:ser>
        <c:ser>
          <c:idx val="8"/>
          <c:order val="8"/>
          <c:tx>
            <c:strRef>
              <c:f>[1]ppb!$W$60</c:f>
              <c:strCache>
                <c:ptCount val="1"/>
                <c:pt idx="0">
                  <c:v>6-10</c:v>
                </c:pt>
              </c:strCache>
            </c:strRef>
          </c:tx>
          <c:spPr>
            <a:ln w="3175" cmpd="sng"/>
          </c:spPr>
          <c:cat>
            <c:strRef>
              <c:f>[1]ppb!$A$61:$A$75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[1]ppb!$W$61:$W$75</c:f>
              <c:numCache>
                <c:formatCode>General</c:formatCode>
                <c:ptCount val="15"/>
                <c:pt idx="0">
                  <c:v>139.39381366406946</c:v>
                </c:pt>
                <c:pt idx="1">
                  <c:v>46.339723478930594</c:v>
                </c:pt>
                <c:pt idx="2">
                  <c:v>52.214675470023195</c:v>
                </c:pt>
                <c:pt idx="3">
                  <c:v>45.000174180606209</c:v>
                </c:pt>
                <c:pt idx="4">
                  <c:v>36.91033888957049</c:v>
                </c:pt>
                <c:pt idx="5">
                  <c:v>30.274840970061895</c:v>
                </c:pt>
                <c:pt idx="6">
                  <c:v>25.589046194444418</c:v>
                </c:pt>
                <c:pt idx="7">
                  <c:v>28.781880987497058</c:v>
                </c:pt>
                <c:pt idx="8">
                  <c:v>25.599558765223833</c:v>
                </c:pt>
                <c:pt idx="9">
                  <c:v>24.577918288228098</c:v>
                </c:pt>
                <c:pt idx="10">
                  <c:v>25.671138644272855</c:v>
                </c:pt>
                <c:pt idx="11">
                  <c:v>25.531050386360782</c:v>
                </c:pt>
                <c:pt idx="12">
                  <c:v>24.162764596939322</c:v>
                </c:pt>
                <c:pt idx="13">
                  <c:v>22.838722409192997</c:v>
                </c:pt>
                <c:pt idx="14">
                  <c:v>23.65646441290734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A90-0A4A-A04E-DEA66672C31E}"/>
            </c:ext>
          </c:extLst>
        </c:ser>
        <c:ser>
          <c:idx val="9"/>
          <c:order val="9"/>
          <c:tx>
            <c:strRef>
              <c:f>[1]ppb!$X$60</c:f>
              <c:strCache>
                <c:ptCount val="1"/>
                <c:pt idx="0">
                  <c:v>6-11</c:v>
                </c:pt>
              </c:strCache>
            </c:strRef>
          </c:tx>
          <c:spPr>
            <a:ln w="3175" cmpd="sng">
              <a:solidFill>
                <a:srgbClr val="4F81BD"/>
              </a:solidFill>
            </a:ln>
          </c:spPr>
          <c:cat>
            <c:strRef>
              <c:f>[1]ppb!$A$61:$A$75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[1]ppb!$X$61:$X$75</c:f>
              <c:numCache>
                <c:formatCode>General</c:formatCode>
                <c:ptCount val="15"/>
                <c:pt idx="0">
                  <c:v>271.53162089330567</c:v>
                </c:pt>
                <c:pt idx="1">
                  <c:v>55.309603239475642</c:v>
                </c:pt>
                <c:pt idx="2">
                  <c:v>80.853692741223213</c:v>
                </c:pt>
                <c:pt idx="3">
                  <c:v>67.218503202259583</c:v>
                </c:pt>
                <c:pt idx="4">
                  <c:v>51.421114385015876</c:v>
                </c:pt>
                <c:pt idx="5">
                  <c:v>39.336356488640185</c:v>
                </c:pt>
                <c:pt idx="6">
                  <c:v>31.643806748441936</c:v>
                </c:pt>
                <c:pt idx="7">
                  <c:v>39.142332500827834</c:v>
                </c:pt>
                <c:pt idx="8">
                  <c:v>31.647527606378574</c:v>
                </c:pt>
                <c:pt idx="9">
                  <c:v>30.35829791866885</c:v>
                </c:pt>
                <c:pt idx="10">
                  <c:v>32.581139291326544</c:v>
                </c:pt>
                <c:pt idx="11">
                  <c:v>32.129929008763902</c:v>
                </c:pt>
                <c:pt idx="12">
                  <c:v>29.645850393655252</c:v>
                </c:pt>
                <c:pt idx="13">
                  <c:v>27.356386309874534</c:v>
                </c:pt>
                <c:pt idx="14">
                  <c:v>28.595438104131663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A90-0A4A-A04E-DEA66672C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51074504"/>
        <c:axId val="1804054120"/>
      </c:lineChart>
      <c:catAx>
        <c:axId val="-2051074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04054120"/>
        <c:crosses val="autoZero"/>
        <c:auto val="1"/>
        <c:lblAlgn val="ctr"/>
        <c:lblOffset val="100"/>
        <c:noMultiLvlLbl val="0"/>
      </c:catAx>
      <c:valAx>
        <c:axId val="1804054120"/>
        <c:scaling>
          <c:logBase val="10"/>
          <c:orientation val="minMax"/>
        </c:scaling>
        <c:delete val="0"/>
        <c:axPos val="l"/>
        <c:majorGridlines/>
        <c:numFmt formatCode="General" sourceLinked="1"/>
        <c:majorTickMark val="out"/>
        <c:minorTickMark val="in"/>
        <c:tickLblPos val="nextTo"/>
        <c:crossAx val="-2051074504"/>
        <c:crosses val="autoZero"/>
        <c:crossBetween val="between"/>
      </c:valAx>
      <c:spPr>
        <a:ln w="6350" cmpd="sng"/>
      </c:spPr>
    </c:plotArea>
    <c:legend>
      <c:legendPos val="r"/>
      <c:overlay val="0"/>
    </c:legend>
    <c:plotVisOnly val="1"/>
    <c:dispBlanksAs val="gap"/>
    <c:showDLblsOverMax val="0"/>
  </c:chart>
  <c:spPr>
    <a:ln w="3175" cmpd="sng"/>
  </c:sp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748849697165302E-2"/>
          <c:y val="1.3576038151129399E-2"/>
          <c:w val="0.79948559246418505"/>
          <c:h val="0.91325540958062501"/>
        </c:manualLayout>
      </c:layout>
      <c:lineChart>
        <c:grouping val="standard"/>
        <c:varyColors val="0"/>
        <c:ser>
          <c:idx val="0"/>
          <c:order val="0"/>
          <c:tx>
            <c:strRef>
              <c:f>[1]ppb!$Y$60</c:f>
              <c:strCache>
                <c:ptCount val="1"/>
                <c:pt idx="0">
                  <c:v>7-2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[1]ppb!$A$61:$A$75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[1]ppb!$Y$61:$Y$75</c:f>
              <c:numCache>
                <c:formatCode>General</c:formatCode>
                <c:ptCount val="15"/>
                <c:pt idx="0">
                  <c:v>190.1214510160375</c:v>
                </c:pt>
                <c:pt idx="1">
                  <c:v>154.43300279045209</c:v>
                </c:pt>
                <c:pt idx="2">
                  <c:v>126.40097802387811</c:v>
                </c:pt>
                <c:pt idx="3">
                  <c:v>103.19229027834656</c:v>
                </c:pt>
                <c:pt idx="4">
                  <c:v>79.793814316969133</c:v>
                </c:pt>
                <c:pt idx="5">
                  <c:v>61.700857555120841</c:v>
                </c:pt>
                <c:pt idx="6">
                  <c:v>52.643277847913517</c:v>
                </c:pt>
                <c:pt idx="7">
                  <c:v>39.892926814805392</c:v>
                </c:pt>
                <c:pt idx="8">
                  <c:v>30.560442850590793</c:v>
                </c:pt>
                <c:pt idx="9">
                  <c:v>24.103576819339313</c:v>
                </c:pt>
                <c:pt idx="10">
                  <c:v>20.025489579060494</c:v>
                </c:pt>
                <c:pt idx="11">
                  <c:v>17.031325416507702</c:v>
                </c:pt>
                <c:pt idx="12">
                  <c:v>15.004521633209448</c:v>
                </c:pt>
                <c:pt idx="13">
                  <c:v>13.296493509628949</c:v>
                </c:pt>
                <c:pt idx="14">
                  <c:v>12.595326066391834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2-814B-A445-57A3198E9BC5}"/>
            </c:ext>
          </c:extLst>
        </c:ser>
        <c:ser>
          <c:idx val="1"/>
          <c:order val="1"/>
          <c:tx>
            <c:strRef>
              <c:f>[1]ppb!$Z$60</c:f>
              <c:strCache>
                <c:ptCount val="1"/>
                <c:pt idx="0">
                  <c:v>7-3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[1]ppb!$A$61:$A$75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[1]ppb!$Z$61:$Z$75</c:f>
              <c:numCache>
                <c:formatCode>General</c:formatCode>
                <c:ptCount val="15"/>
                <c:pt idx="0">
                  <c:v>164.74542107734035</c:v>
                </c:pt>
                <c:pt idx="1">
                  <c:v>133.74973258965991</c:v>
                </c:pt>
                <c:pt idx="2">
                  <c:v>109.7316223190595</c:v>
                </c:pt>
                <c:pt idx="3">
                  <c:v>89.572531600706512</c:v>
                </c:pt>
                <c:pt idx="4">
                  <c:v>69.421228263323641</c:v>
                </c:pt>
                <c:pt idx="5">
                  <c:v>53.803402086164375</c:v>
                </c:pt>
                <c:pt idx="6">
                  <c:v>45.865091772584961</c:v>
                </c:pt>
                <c:pt idx="7">
                  <c:v>34.616225256248043</c:v>
                </c:pt>
                <c:pt idx="8">
                  <c:v>26.497296371153833</c:v>
                </c:pt>
                <c:pt idx="9">
                  <c:v>20.826685494749388</c:v>
                </c:pt>
                <c:pt idx="10">
                  <c:v>17.377513149107763</c:v>
                </c:pt>
                <c:pt idx="11">
                  <c:v>14.804226289041193</c:v>
                </c:pt>
                <c:pt idx="12">
                  <c:v>13.049766009682754</c:v>
                </c:pt>
                <c:pt idx="13">
                  <c:v>11.561792729245605</c:v>
                </c:pt>
                <c:pt idx="14">
                  <c:v>11.019873694756763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2-814B-A445-57A3198E9BC5}"/>
            </c:ext>
          </c:extLst>
        </c:ser>
        <c:ser>
          <c:idx val="2"/>
          <c:order val="2"/>
          <c:tx>
            <c:strRef>
              <c:f>[1]ppb!$AA$60</c:f>
              <c:strCache>
                <c:ptCount val="1"/>
                <c:pt idx="0">
                  <c:v>7-4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[1]ppb!$A$61:$A$75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[1]ppb!$AA$61:$AA$75</c:f>
              <c:numCache>
                <c:formatCode>General</c:formatCode>
                <c:ptCount val="15"/>
                <c:pt idx="0">
                  <c:v>170.32359122715664</c:v>
                </c:pt>
                <c:pt idx="1">
                  <c:v>139.04141595501653</c:v>
                </c:pt>
                <c:pt idx="2">
                  <c:v>112.89776098207089</c:v>
                </c:pt>
                <c:pt idx="3">
                  <c:v>92.062559873005384</c:v>
                </c:pt>
                <c:pt idx="4">
                  <c:v>71.343039164908831</c:v>
                </c:pt>
                <c:pt idx="5">
                  <c:v>55.286636003895751</c:v>
                </c:pt>
                <c:pt idx="6">
                  <c:v>47.754099415943905</c:v>
                </c:pt>
                <c:pt idx="7">
                  <c:v>35.778076528392873</c:v>
                </c:pt>
                <c:pt idx="8">
                  <c:v>27.251545425652811</c:v>
                </c:pt>
                <c:pt idx="9">
                  <c:v>21.446882118013004</c:v>
                </c:pt>
                <c:pt idx="10">
                  <c:v>17.898236672093194</c:v>
                </c:pt>
                <c:pt idx="11">
                  <c:v>15.26990775385798</c:v>
                </c:pt>
                <c:pt idx="12">
                  <c:v>13.442886897240449</c:v>
                </c:pt>
                <c:pt idx="13">
                  <c:v>12.036375638382673</c:v>
                </c:pt>
                <c:pt idx="14">
                  <c:v>11.311755962186298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2-814B-A445-57A3198E9BC5}"/>
            </c:ext>
          </c:extLst>
        </c:ser>
        <c:ser>
          <c:idx val="3"/>
          <c:order val="3"/>
          <c:tx>
            <c:strRef>
              <c:f>[1]ppb!$AB$60</c:f>
              <c:strCache>
                <c:ptCount val="1"/>
                <c:pt idx="0">
                  <c:v>7-5</c:v>
                </c:pt>
              </c:strCache>
            </c:strRef>
          </c:tx>
          <c:spPr>
            <a:ln w="3175" cmpd="sng">
              <a:solidFill>
                <a:srgbClr val="4F81BD"/>
              </a:solidFill>
            </a:ln>
          </c:spPr>
          <c:marker>
            <c:spPr>
              <a:ln w="3175" cmpd="sng">
                <a:solidFill>
                  <a:srgbClr val="4F81BD"/>
                </a:solidFill>
              </a:ln>
            </c:spPr>
          </c:marker>
          <c:cat>
            <c:strRef>
              <c:f>[1]ppb!$A$61:$A$75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[1]ppb!$AB$61:$AB$75</c:f>
              <c:numCache>
                <c:formatCode>General</c:formatCode>
                <c:ptCount val="15"/>
                <c:pt idx="0">
                  <c:v>231.08679765186133</c:v>
                </c:pt>
                <c:pt idx="1">
                  <c:v>162.79557500912802</c:v>
                </c:pt>
                <c:pt idx="2">
                  <c:v>144.32629095536979</c:v>
                </c:pt>
                <c:pt idx="3">
                  <c:v>118.51845824190681</c:v>
                </c:pt>
                <c:pt idx="4">
                  <c:v>91.493582555744339</c:v>
                </c:pt>
                <c:pt idx="5">
                  <c:v>70.630986709248859</c:v>
                </c:pt>
                <c:pt idx="6">
                  <c:v>59.36891527110653</c:v>
                </c:pt>
                <c:pt idx="7">
                  <c:v>47.847542245930157</c:v>
                </c:pt>
                <c:pt idx="8">
                  <c:v>36.785343661958123</c:v>
                </c:pt>
                <c:pt idx="9">
                  <c:v>29.85615232268556</c:v>
                </c:pt>
                <c:pt idx="10">
                  <c:v>26.424705548700352</c:v>
                </c:pt>
                <c:pt idx="11">
                  <c:v>23.459506306477984</c:v>
                </c:pt>
                <c:pt idx="12">
                  <c:v>20.81084832056089</c:v>
                </c:pt>
                <c:pt idx="13">
                  <c:v>18.684693084965165</c:v>
                </c:pt>
                <c:pt idx="14">
                  <c:v>18.265596350474087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2-814B-A445-57A3198E9BC5}"/>
            </c:ext>
          </c:extLst>
        </c:ser>
        <c:ser>
          <c:idx val="4"/>
          <c:order val="4"/>
          <c:tx>
            <c:strRef>
              <c:f>[1]ppb!$AC$60</c:f>
              <c:strCache>
                <c:ptCount val="1"/>
                <c:pt idx="0">
                  <c:v>7-18</c:v>
                </c:pt>
              </c:strCache>
            </c:strRef>
          </c:tx>
          <c:spPr>
            <a:ln w="3175" cmpd="sng"/>
          </c:spPr>
          <c:marker>
            <c:spPr>
              <a:ln w="3175" cmpd="sng"/>
            </c:spPr>
          </c:marker>
          <c:cat>
            <c:strRef>
              <c:f>[1]ppb!$A$61:$A$75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[1]ppb!$AC$61:$AC$75</c:f>
              <c:numCache>
                <c:formatCode>General</c:formatCode>
                <c:ptCount val="15"/>
                <c:pt idx="0">
                  <c:v>171.92813459602377</c:v>
                </c:pt>
                <c:pt idx="1">
                  <c:v>139.92533863175706</c:v>
                </c:pt>
                <c:pt idx="2">
                  <c:v>114.11739868469901</c:v>
                </c:pt>
                <c:pt idx="3">
                  <c:v>93.034410731115315</c:v>
                </c:pt>
                <c:pt idx="4">
                  <c:v>72.196084755185737</c:v>
                </c:pt>
                <c:pt idx="5">
                  <c:v>56.025234244158234</c:v>
                </c:pt>
                <c:pt idx="6">
                  <c:v>48.430077030285609</c:v>
                </c:pt>
                <c:pt idx="7">
                  <c:v>36.162832825718766</c:v>
                </c:pt>
                <c:pt idx="8">
                  <c:v>27.617255787670477</c:v>
                </c:pt>
                <c:pt idx="9">
                  <c:v>21.622956641942256</c:v>
                </c:pt>
                <c:pt idx="10">
                  <c:v>18.032621073547006</c:v>
                </c:pt>
                <c:pt idx="11">
                  <c:v>15.449289978414601</c:v>
                </c:pt>
                <c:pt idx="12">
                  <c:v>13.586821425400661</c:v>
                </c:pt>
                <c:pt idx="13">
                  <c:v>12.14879813894848</c:v>
                </c:pt>
                <c:pt idx="14">
                  <c:v>11.335150603324763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92-814B-A445-57A3198E9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27169128"/>
        <c:axId val="1804275528"/>
      </c:lineChart>
      <c:catAx>
        <c:axId val="-2027169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04275528"/>
        <c:crosses val="autoZero"/>
        <c:auto val="1"/>
        <c:lblAlgn val="ctr"/>
        <c:lblOffset val="100"/>
        <c:noMultiLvlLbl val="0"/>
      </c:catAx>
      <c:valAx>
        <c:axId val="1804275528"/>
        <c:scaling>
          <c:logBase val="10"/>
          <c:orientation val="minMax"/>
        </c:scaling>
        <c:delete val="0"/>
        <c:axPos val="l"/>
        <c:majorGridlines/>
        <c:numFmt formatCode="General" sourceLinked="1"/>
        <c:majorTickMark val="out"/>
        <c:minorTickMark val="in"/>
        <c:tickLblPos val="nextTo"/>
        <c:crossAx val="-2027169128"/>
        <c:crosses val="autoZero"/>
        <c:crossBetween val="between"/>
      </c:valAx>
      <c:spPr>
        <a:ln w="6350" cmpd="sng"/>
      </c:spPr>
    </c:plotArea>
    <c:legend>
      <c:legendPos val="r"/>
      <c:overlay val="0"/>
    </c:legend>
    <c:plotVisOnly val="1"/>
    <c:dispBlanksAs val="gap"/>
    <c:showDLblsOverMax val="0"/>
  </c:chart>
  <c:spPr>
    <a:ln w="3175" cmpd="sng"/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825500" y="774700"/>
    <xdr:ext cx="9196552" cy="5605517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825500" y="6870700"/>
    <xdr:ext cx="9196552" cy="5605517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825500" y="12966700"/>
    <xdr:ext cx="9196552" cy="5605517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825500" y="19253200"/>
    <xdr:ext cx="9196552" cy="5605517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oM%20traces%2022%20samples_28may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b"/>
      <sheetName val="gabbro"/>
      <sheetName val="ree-4"/>
      <sheetName val="ree-6"/>
      <sheetName val="ree-7"/>
      <sheetName val="seawater"/>
      <sheetName val="YHo-Vs-Gd.anom"/>
      <sheetName val="YHo-Vs-La.anomaly"/>
      <sheetName val="YHo-Vs-Ce.anomaly"/>
      <sheetName val="Gd.anom-Vs-La.anom"/>
      <sheetName val="Gd.anom-Vs-Ce.anom"/>
      <sheetName val="ree-stds"/>
      <sheetName val="%rsd"/>
      <sheetName val="ppm"/>
    </sheetNames>
    <sheetDataSet>
      <sheetData sheetId="0">
        <row r="60">
          <cell r="G60" t="str">
            <v>JGb1-a</v>
          </cell>
          <cell r="H60" t="str">
            <v>5-56</v>
          </cell>
          <cell r="I60" t="str">
            <v>4-2</v>
          </cell>
          <cell r="J60" t="str">
            <v>4-8</v>
          </cell>
          <cell r="K60" t="str">
            <v>4-9</v>
          </cell>
          <cell r="L60" t="str">
            <v>4-11</v>
          </cell>
          <cell r="M60" t="str">
            <v>4-12</v>
          </cell>
          <cell r="N60" t="str">
            <v>4-13</v>
          </cell>
          <cell r="O60" t="str">
            <v>6-1</v>
          </cell>
          <cell r="P60" t="str">
            <v>6-2</v>
          </cell>
          <cell r="Q60" t="str">
            <v>6-4</v>
          </cell>
          <cell r="R60" t="str">
            <v>6-5</v>
          </cell>
          <cell r="S60" t="str">
            <v>6-6</v>
          </cell>
          <cell r="T60" t="str">
            <v>6-7</v>
          </cell>
          <cell r="U60" t="str">
            <v>6-8</v>
          </cell>
          <cell r="V60" t="str">
            <v>6-9</v>
          </cell>
          <cell r="W60" t="str">
            <v>6-10</v>
          </cell>
          <cell r="X60" t="str">
            <v>6-11</v>
          </cell>
          <cell r="Y60" t="str">
            <v>7-2</v>
          </cell>
          <cell r="Z60" t="str">
            <v>7-3</v>
          </cell>
          <cell r="AA60" t="str">
            <v>7-4</v>
          </cell>
          <cell r="AB60" t="str">
            <v>7-5</v>
          </cell>
          <cell r="AC60" t="str">
            <v>7-18</v>
          </cell>
        </row>
        <row r="61">
          <cell r="A61" t="str">
            <v>La</v>
          </cell>
          <cell r="G61">
            <v>14.732553236629794</v>
          </cell>
          <cell r="H61">
            <v>0.65761955606964895</v>
          </cell>
          <cell r="I61">
            <v>141.58143876255804</v>
          </cell>
          <cell r="J61">
            <v>312.94257935298288</v>
          </cell>
          <cell r="K61">
            <v>118.33958227193175</v>
          </cell>
          <cell r="L61">
            <v>131.28430512781577</v>
          </cell>
          <cell r="M61">
            <v>135.81635370933671</v>
          </cell>
          <cell r="N61">
            <v>581.17322219842549</v>
          </cell>
          <cell r="O61">
            <v>252.18482231976682</v>
          </cell>
          <cell r="P61">
            <v>258.65531495209302</v>
          </cell>
          <cell r="Q61">
            <v>207.53527205593164</v>
          </cell>
          <cell r="R61">
            <v>86.424334050683541</v>
          </cell>
          <cell r="S61">
            <v>73.118937526389402</v>
          </cell>
          <cell r="T61">
            <v>137.70428053633637</v>
          </cell>
          <cell r="U61">
            <v>117.52876526198574</v>
          </cell>
          <cell r="V61">
            <v>52.020420195653671</v>
          </cell>
          <cell r="W61">
            <v>139.39381366406946</v>
          </cell>
          <cell r="X61">
            <v>271.53162089330567</v>
          </cell>
          <cell r="Y61">
            <v>190.1214510160375</v>
          </cell>
          <cell r="Z61">
            <v>164.74542107734035</v>
          </cell>
          <cell r="AA61">
            <v>170.32359122715664</v>
          </cell>
          <cell r="AB61">
            <v>231.08679765186133</v>
          </cell>
          <cell r="AC61">
            <v>171.92813459602377</v>
          </cell>
        </row>
        <row r="62">
          <cell r="A62" t="str">
            <v>Ce</v>
          </cell>
          <cell r="G62">
            <v>13.579066079722473</v>
          </cell>
          <cell r="H62">
            <v>0.76392512555846881</v>
          </cell>
          <cell r="I62">
            <v>119.65881293498846</v>
          </cell>
          <cell r="J62">
            <v>241.34468506484677</v>
          </cell>
          <cell r="K62">
            <v>106.32073645180907</v>
          </cell>
          <cell r="L62">
            <v>100.10482526247097</v>
          </cell>
          <cell r="M62">
            <v>118.42478650644929</v>
          </cell>
          <cell r="N62">
            <v>439.4238477296006</v>
          </cell>
          <cell r="O62">
            <v>52.71717693960089</v>
          </cell>
          <cell r="P62">
            <v>53.518542382472937</v>
          </cell>
          <cell r="Q62">
            <v>55.816102237282536</v>
          </cell>
          <cell r="R62">
            <v>50.209156943197506</v>
          </cell>
          <cell r="S62">
            <v>54.102050951489041</v>
          </cell>
          <cell r="T62">
            <v>57.560314649791216</v>
          </cell>
          <cell r="U62">
            <v>52.984992380591201</v>
          </cell>
          <cell r="V62">
            <v>36.795893571002068</v>
          </cell>
          <cell r="W62">
            <v>46.339723478930594</v>
          </cell>
          <cell r="X62">
            <v>55.309603239475642</v>
          </cell>
          <cell r="Y62">
            <v>154.43300279045209</v>
          </cell>
          <cell r="Z62">
            <v>133.74973258965991</v>
          </cell>
          <cell r="AA62">
            <v>139.04141595501653</v>
          </cell>
          <cell r="AB62">
            <v>162.79557500912802</v>
          </cell>
          <cell r="AC62">
            <v>139.92533863175706</v>
          </cell>
        </row>
        <row r="63">
          <cell r="A63" t="str">
            <v>Pr</v>
          </cell>
          <cell r="G63">
            <v>12.150860479080206</v>
          </cell>
          <cell r="H63">
            <v>1.0207767456365782</v>
          </cell>
          <cell r="I63">
            <v>100.1896474272277</v>
          </cell>
          <cell r="J63">
            <v>170.76496495309405</v>
          </cell>
          <cell r="K63">
            <v>88.544150343208742</v>
          </cell>
          <cell r="L63">
            <v>92.151741586196394</v>
          </cell>
          <cell r="M63">
            <v>99.184899323937728</v>
          </cell>
          <cell r="N63">
            <v>300.4123699479818</v>
          </cell>
          <cell r="O63">
            <v>79.226967179908641</v>
          </cell>
          <cell r="P63">
            <v>85.780179192578942</v>
          </cell>
          <cell r="Q63">
            <v>77.811943864224446</v>
          </cell>
          <cell r="R63">
            <v>47.247034251438144</v>
          </cell>
          <cell r="S63">
            <v>45.271827170309706</v>
          </cell>
          <cell r="T63">
            <v>55.5421047492204</v>
          </cell>
          <cell r="U63">
            <v>50.093341227676234</v>
          </cell>
          <cell r="V63">
            <v>31.49708005937001</v>
          </cell>
          <cell r="W63">
            <v>52.214675470023195</v>
          </cell>
          <cell r="X63">
            <v>80.853692741223213</v>
          </cell>
          <cell r="Y63">
            <v>126.40097802387811</v>
          </cell>
          <cell r="Z63">
            <v>109.7316223190595</v>
          </cell>
          <cell r="AA63">
            <v>112.89776098207089</v>
          </cell>
          <cell r="AB63">
            <v>144.32629095536979</v>
          </cell>
          <cell r="AC63">
            <v>114.11739868469901</v>
          </cell>
        </row>
        <row r="64">
          <cell r="A64" t="str">
            <v>Nd</v>
          </cell>
          <cell r="G64">
            <v>11.236856652170003</v>
          </cell>
          <cell r="H64">
            <v>1.3937596774239451</v>
          </cell>
          <cell r="I64">
            <v>85.158676243921931</v>
          </cell>
          <cell r="J64">
            <v>125.71148553679234</v>
          </cell>
          <cell r="K64">
            <v>76.226005872548342</v>
          </cell>
          <cell r="L64">
            <v>79.547705180240499</v>
          </cell>
          <cell r="M64">
            <v>85.906859452022161</v>
          </cell>
          <cell r="N64">
            <v>200.01307374243069</v>
          </cell>
          <cell r="O64">
            <v>65.881766811774142</v>
          </cell>
          <cell r="P64">
            <v>70.999944254426836</v>
          </cell>
          <cell r="Q64">
            <v>64.933618406659107</v>
          </cell>
          <cell r="R64">
            <v>39.999215239777726</v>
          </cell>
          <cell r="S64">
            <v>38.432557144386912</v>
          </cell>
          <cell r="T64">
            <v>46.65732365568978</v>
          </cell>
          <cell r="U64">
            <v>42.300484343654695</v>
          </cell>
          <cell r="V64">
            <v>27.498080097575031</v>
          </cell>
          <cell r="W64">
            <v>45.000174180606209</v>
          </cell>
          <cell r="X64">
            <v>67.218503202259583</v>
          </cell>
          <cell r="Y64">
            <v>103.19229027834656</v>
          </cell>
          <cell r="Z64">
            <v>89.572531600706512</v>
          </cell>
          <cell r="AA64">
            <v>92.062559873005384</v>
          </cell>
          <cell r="AB64">
            <v>118.51845824190681</v>
          </cell>
          <cell r="AC64">
            <v>93.034410731115315</v>
          </cell>
        </row>
        <row r="65">
          <cell r="A65" t="str">
            <v>Pm</v>
          </cell>
          <cell r="G65">
            <v>10.242329443562278</v>
          </cell>
          <cell r="H65">
            <v>1.731957041413188</v>
          </cell>
          <cell r="I65">
            <v>71.061281648999994</v>
          </cell>
          <cell r="J65">
            <v>87.680516479549169</v>
          </cell>
          <cell r="K65">
            <v>64.319207270431676</v>
          </cell>
          <cell r="L65">
            <v>66.848293851645636</v>
          </cell>
          <cell r="M65">
            <v>72.342168436755841</v>
          </cell>
          <cell r="N65">
            <v>145.96873507521045</v>
          </cell>
          <cell r="O65">
            <v>50.870935939304317</v>
          </cell>
          <cell r="P65">
            <v>54.297762201542895</v>
          </cell>
          <cell r="Q65">
            <v>50.995185779566903</v>
          </cell>
          <cell r="R65">
            <v>33.158245538409219</v>
          </cell>
          <cell r="S65">
            <v>32.358858599742973</v>
          </cell>
          <cell r="T65">
            <v>38.274774067378942</v>
          </cell>
          <cell r="U65">
            <v>34.6447583852081</v>
          </cell>
          <cell r="V65">
            <v>23.741778078231164</v>
          </cell>
          <cell r="W65">
            <v>36.91033888957049</v>
          </cell>
          <cell r="X65">
            <v>51.421114385015876</v>
          </cell>
          <cell r="Y65">
            <v>79.793814316969133</v>
          </cell>
          <cell r="Z65">
            <v>69.421228263323641</v>
          </cell>
          <cell r="AA65">
            <v>71.343039164908831</v>
          </cell>
          <cell r="AB65">
            <v>91.493582555744339</v>
          </cell>
          <cell r="AC65">
            <v>72.196084755185737</v>
          </cell>
        </row>
        <row r="66">
          <cell r="A66" t="str">
            <v>Sm</v>
          </cell>
          <cell r="G66">
            <v>9.3358236807447366</v>
          </cell>
          <cell r="H66">
            <v>2.1522183787415603</v>
          </cell>
          <cell r="I66">
            <v>59.297607388054161</v>
          </cell>
          <cell r="J66">
            <v>61.15489716228403</v>
          </cell>
          <cell r="K66">
            <v>54.272296922048319</v>
          </cell>
          <cell r="L66">
            <v>56.176282907856638</v>
          </cell>
          <cell r="M66">
            <v>60.919341802440492</v>
          </cell>
          <cell r="N66">
            <v>106.52739453869482</v>
          </cell>
          <cell r="O66">
            <v>39.280247761635785</v>
          </cell>
          <cell r="P66">
            <v>41.524637956479452</v>
          </cell>
          <cell r="Q66">
            <v>40.048730326506046</v>
          </cell>
          <cell r="R66">
            <v>27.487270452547598</v>
          </cell>
          <cell r="S66">
            <v>27.245018486392528</v>
          </cell>
          <cell r="T66">
            <v>31.398250373717126</v>
          </cell>
          <cell r="U66">
            <v>28.374599066487814</v>
          </cell>
          <cell r="V66">
            <v>20.498595695256778</v>
          </cell>
          <cell r="W66">
            <v>30.274840970061895</v>
          </cell>
          <cell r="X66">
            <v>39.336356488640185</v>
          </cell>
          <cell r="Y66">
            <v>61.700857555120841</v>
          </cell>
          <cell r="Z66">
            <v>53.803402086164375</v>
          </cell>
          <cell r="AA66">
            <v>55.286636003895751</v>
          </cell>
          <cell r="AB66">
            <v>70.630986709248859</v>
          </cell>
          <cell r="AC66">
            <v>56.025234244158234</v>
          </cell>
        </row>
        <row r="67">
          <cell r="A67" t="str">
            <v>Eu</v>
          </cell>
          <cell r="G67">
            <v>10.589482070541269</v>
          </cell>
          <cell r="H67">
            <v>3.9853643870542346</v>
          </cell>
          <cell r="I67">
            <v>49.528334027497301</v>
          </cell>
          <cell r="J67">
            <v>50.111410785699796</v>
          </cell>
          <cell r="K67">
            <v>47.631680876319457</v>
          </cell>
          <cell r="L67">
            <v>49.310729169313149</v>
          </cell>
          <cell r="M67">
            <v>51.905202561819891</v>
          </cell>
          <cell r="N67">
            <v>9.8960815918585858</v>
          </cell>
          <cell r="O67">
            <v>31.423816034720776</v>
          </cell>
          <cell r="P67">
            <v>33.048732816582863</v>
          </cell>
          <cell r="Q67">
            <v>32.152479014124317</v>
          </cell>
          <cell r="R67">
            <v>23.265255452453712</v>
          </cell>
          <cell r="S67">
            <v>23.421927095909709</v>
          </cell>
          <cell r="T67">
            <v>26.539595260103418</v>
          </cell>
          <cell r="U67">
            <v>24.167515699678447</v>
          </cell>
          <cell r="V67">
            <v>18.011979062126947</v>
          </cell>
          <cell r="W67">
            <v>25.589046194444418</v>
          </cell>
          <cell r="X67">
            <v>31.643806748441936</v>
          </cell>
          <cell r="Y67">
            <v>52.643277847913517</v>
          </cell>
          <cell r="Z67">
            <v>45.865091772584961</v>
          </cell>
          <cell r="AA67">
            <v>47.754099415943905</v>
          </cell>
          <cell r="AB67">
            <v>59.36891527110653</v>
          </cell>
          <cell r="AC67">
            <v>48.430077030285609</v>
          </cell>
        </row>
        <row r="68">
          <cell r="A68" t="str">
            <v>Gd</v>
          </cell>
          <cell r="G68">
            <v>8.0195454384356868</v>
          </cell>
          <cell r="H68">
            <v>2.9692373305132658</v>
          </cell>
          <cell r="I68">
            <v>42.505414294540202</v>
          </cell>
          <cell r="J68">
            <v>34.377730802943205</v>
          </cell>
          <cell r="K68">
            <v>40.540909116472584</v>
          </cell>
          <cell r="L68">
            <v>42.771641266002455</v>
          </cell>
          <cell r="M68">
            <v>45.551261899396387</v>
          </cell>
          <cell r="N68">
            <v>62.981919948000268</v>
          </cell>
          <cell r="O68">
            <v>38.374190636779211</v>
          </cell>
          <cell r="P68">
            <v>40.570167338644232</v>
          </cell>
          <cell r="Q68">
            <v>37.583716465063027</v>
          </cell>
          <cell r="R68">
            <v>23.35472673230699</v>
          </cell>
          <cell r="S68">
            <v>22.561413758617544</v>
          </cell>
          <cell r="T68">
            <v>27.255171408846433</v>
          </cell>
          <cell r="U68">
            <v>24.495932374382242</v>
          </cell>
          <cell r="V68">
            <v>18.324304489243733</v>
          </cell>
          <cell r="W68">
            <v>28.781880987497058</v>
          </cell>
          <cell r="X68">
            <v>39.142332500827834</v>
          </cell>
          <cell r="Y68">
            <v>39.892926814805392</v>
          </cell>
          <cell r="Z68">
            <v>34.616225256248043</v>
          </cell>
          <cell r="AA68">
            <v>35.778076528392873</v>
          </cell>
          <cell r="AB68">
            <v>47.847542245930157</v>
          </cell>
          <cell r="AC68">
            <v>36.162832825718766</v>
          </cell>
        </row>
        <row r="69">
          <cell r="A69" t="str">
            <v>Tb</v>
          </cell>
          <cell r="G69">
            <v>7.2827863224725524</v>
          </cell>
          <cell r="H69">
            <v>3.2615542040462913</v>
          </cell>
          <cell r="I69">
            <v>35.240092240956017</v>
          </cell>
          <cell r="J69">
            <v>25.091442230291864</v>
          </cell>
          <cell r="K69">
            <v>34.273303994729275</v>
          </cell>
          <cell r="L69">
            <v>35.915907143471486</v>
          </cell>
          <cell r="M69">
            <v>38.14766113971627</v>
          </cell>
          <cell r="N69">
            <v>59.005208513867721</v>
          </cell>
          <cell r="O69">
            <v>31.512937440623656</v>
          </cell>
          <cell r="P69">
            <v>32.843198069655713</v>
          </cell>
          <cell r="Q69">
            <v>31.345233028377827</v>
          </cell>
          <cell r="R69">
            <v>21.051021747255326</v>
          </cell>
          <cell r="S69">
            <v>20.675721450283863</v>
          </cell>
          <cell r="T69">
            <v>23.944962742416291</v>
          </cell>
          <cell r="U69">
            <v>21.71845967958242</v>
          </cell>
          <cell r="V69">
            <v>17.154357698604965</v>
          </cell>
          <cell r="W69">
            <v>25.599558765223833</v>
          </cell>
          <cell r="X69">
            <v>31.647527606378574</v>
          </cell>
          <cell r="Y69">
            <v>30.560442850590793</v>
          </cell>
          <cell r="Z69">
            <v>26.497296371153833</v>
          </cell>
          <cell r="AA69">
            <v>27.251545425652811</v>
          </cell>
          <cell r="AB69">
            <v>36.785343661958123</v>
          </cell>
          <cell r="AC69">
            <v>27.617255787670477</v>
          </cell>
        </row>
        <row r="70">
          <cell r="A70" t="str">
            <v>Dy</v>
          </cell>
          <cell r="G70">
            <v>6.7902702399189465</v>
          </cell>
          <cell r="H70">
            <v>3.4912966798696301</v>
          </cell>
          <cell r="I70">
            <v>29.525691103045933</v>
          </cell>
          <cell r="J70">
            <v>19.093313470201789</v>
          </cell>
          <cell r="K70">
            <v>29.173228582391499</v>
          </cell>
          <cell r="L70">
            <v>30.524014034850342</v>
          </cell>
          <cell r="M70">
            <v>32.416014162385885</v>
          </cell>
          <cell r="N70">
            <v>53.188641713791171</v>
          </cell>
          <cell r="O70">
            <v>30.159395556310709</v>
          </cell>
          <cell r="P70">
            <v>30.858221786061566</v>
          </cell>
          <cell r="Q70">
            <v>29.540715809605725</v>
          </cell>
          <cell r="R70">
            <v>19.761832716989161</v>
          </cell>
          <cell r="S70">
            <v>19.189167973440455</v>
          </cell>
          <cell r="T70">
            <v>22.434189442566538</v>
          </cell>
          <cell r="U70">
            <v>20.240090513456597</v>
          </cell>
          <cell r="V70">
            <v>16.355171864378715</v>
          </cell>
          <cell r="W70">
            <v>24.577918288228098</v>
          </cell>
          <cell r="X70">
            <v>30.35829791866885</v>
          </cell>
          <cell r="Y70">
            <v>24.103576819339313</v>
          </cell>
          <cell r="Z70">
            <v>20.826685494749388</v>
          </cell>
          <cell r="AA70">
            <v>21.446882118013004</v>
          </cell>
          <cell r="AB70">
            <v>29.85615232268556</v>
          </cell>
          <cell r="AC70">
            <v>21.622956641942256</v>
          </cell>
        </row>
        <row r="71">
          <cell r="A71" t="str">
            <v>Ho</v>
          </cell>
          <cell r="G71">
            <v>6.4747285532605101</v>
          </cell>
          <cell r="H71">
            <v>3.6585563202136635</v>
          </cell>
          <cell r="I71">
            <v>25.907877520952535</v>
          </cell>
          <cell r="J71">
            <v>15.870982796735349</v>
          </cell>
          <cell r="K71">
            <v>26.337690566678404</v>
          </cell>
          <cell r="L71">
            <v>27.138855107908405</v>
          </cell>
          <cell r="M71">
            <v>28.965139486943805</v>
          </cell>
          <cell r="N71">
            <v>50.827169638815256</v>
          </cell>
          <cell r="O71">
            <v>32.226679361937528</v>
          </cell>
          <cell r="P71">
            <v>32.53966789118666</v>
          </cell>
          <cell r="Q71">
            <v>30.742642224881155</v>
          </cell>
          <cell r="R71">
            <v>19.599975100992665</v>
          </cell>
          <cell r="S71">
            <v>18.70787051069976</v>
          </cell>
          <cell r="T71">
            <v>22.456123340893377</v>
          </cell>
          <cell r="U71">
            <v>20.516736572276635</v>
          </cell>
          <cell r="V71">
            <v>16.351821841352798</v>
          </cell>
          <cell r="W71">
            <v>25.671138644272855</v>
          </cell>
          <cell r="X71">
            <v>32.581139291326544</v>
          </cell>
          <cell r="Y71">
            <v>20.025489579060494</v>
          </cell>
          <cell r="Z71">
            <v>17.377513149107763</v>
          </cell>
          <cell r="AA71">
            <v>17.898236672093194</v>
          </cell>
          <cell r="AB71">
            <v>26.424705548700352</v>
          </cell>
          <cell r="AC71">
            <v>18.032621073547006</v>
          </cell>
        </row>
        <row r="72">
          <cell r="A72" t="str">
            <v>Er</v>
          </cell>
          <cell r="G72">
            <v>6.1266048289215487</v>
          </cell>
          <cell r="H72">
            <v>3.6873301084537942</v>
          </cell>
          <cell r="I72">
            <v>23.140806773813775</v>
          </cell>
          <cell r="J72">
            <v>13.463609701170583</v>
          </cell>
          <cell r="K72">
            <v>24.003203586086631</v>
          </cell>
          <cell r="L72">
            <v>24.23906512459611</v>
          </cell>
          <cell r="M72">
            <v>26.060021706348191</v>
          </cell>
          <cell r="N72">
            <v>51.091551216254381</v>
          </cell>
          <cell r="O72">
            <v>32.156212313067002</v>
          </cell>
          <cell r="P72">
            <v>31.739683334299027</v>
          </cell>
          <cell r="Q72">
            <v>30.023132887923413</v>
          </cell>
          <cell r="R72">
            <v>19.317884440687298</v>
          </cell>
          <cell r="S72">
            <v>18.055428130546684</v>
          </cell>
          <cell r="T72">
            <v>21.797200580546033</v>
          </cell>
          <cell r="U72">
            <v>20.047269693470447</v>
          </cell>
          <cell r="V72">
            <v>16.18192982912251</v>
          </cell>
          <cell r="W72">
            <v>25.531050386360782</v>
          </cell>
          <cell r="X72">
            <v>32.129929008763902</v>
          </cell>
          <cell r="Y72">
            <v>17.031325416507702</v>
          </cell>
          <cell r="Z72">
            <v>14.804226289041193</v>
          </cell>
          <cell r="AA72">
            <v>15.26990775385798</v>
          </cell>
          <cell r="AB72">
            <v>23.459506306477984</v>
          </cell>
          <cell r="AC72">
            <v>15.449289978414601</v>
          </cell>
        </row>
        <row r="73">
          <cell r="A73" t="str">
            <v>Tm</v>
          </cell>
          <cell r="G73">
            <v>5.8965984171169747</v>
          </cell>
          <cell r="H73">
            <v>3.6379999721304097</v>
          </cell>
          <cell r="I73">
            <v>20.957065690732527</v>
          </cell>
          <cell r="J73">
            <v>11.769887969333737</v>
          </cell>
          <cell r="K73">
            <v>22.178885099967829</v>
          </cell>
          <cell r="L73">
            <v>22.019606710327359</v>
          </cell>
          <cell r="M73">
            <v>23.787165396168632</v>
          </cell>
          <cell r="N73">
            <v>52.599943599583248</v>
          </cell>
          <cell r="O73">
            <v>29.779208251550493</v>
          </cell>
          <cell r="P73">
            <v>29.44911356556543</v>
          </cell>
          <cell r="Q73">
            <v>28.044373009188501</v>
          </cell>
          <cell r="R73">
            <v>18.607903377977681</v>
          </cell>
          <cell r="S73">
            <v>17.355778148935457</v>
          </cell>
          <cell r="T73">
            <v>20.785340915629021</v>
          </cell>
          <cell r="U73">
            <v>19.155285886684574</v>
          </cell>
          <cell r="V73">
            <v>15.69337420855409</v>
          </cell>
          <cell r="W73">
            <v>24.162764596939322</v>
          </cell>
          <cell r="X73">
            <v>29.645850393655252</v>
          </cell>
          <cell r="Y73">
            <v>15.004521633209448</v>
          </cell>
          <cell r="Z73">
            <v>13.049766009682754</v>
          </cell>
          <cell r="AA73">
            <v>13.442886897240449</v>
          </cell>
          <cell r="AB73">
            <v>20.81084832056089</v>
          </cell>
          <cell r="AC73">
            <v>13.586821425400661</v>
          </cell>
        </row>
        <row r="74">
          <cell r="A74" t="str">
            <v>Yb</v>
          </cell>
          <cell r="G74">
            <v>5.5757694795824095</v>
          </cell>
          <cell r="H74">
            <v>3.5134468353913357</v>
          </cell>
          <cell r="I74">
            <v>18.926346411352593</v>
          </cell>
          <cell r="J74">
            <v>10.520452318176757</v>
          </cell>
          <cell r="K74">
            <v>20.428800613003244</v>
          </cell>
          <cell r="L74">
            <v>19.919136817323441</v>
          </cell>
          <cell r="M74">
            <v>21.798904374926305</v>
          </cell>
          <cell r="N74">
            <v>51.409449016028368</v>
          </cell>
          <cell r="O74">
            <v>27.499831752103525</v>
          </cell>
          <cell r="P74">
            <v>27.326008744955995</v>
          </cell>
          <cell r="Q74">
            <v>26.043938225608663</v>
          </cell>
          <cell r="R74">
            <v>17.851780254206354</v>
          </cell>
          <cell r="S74">
            <v>16.666962296448286</v>
          </cell>
          <cell r="T74">
            <v>19.713086178716161</v>
          </cell>
          <cell r="U74">
            <v>18.165053626470048</v>
          </cell>
          <cell r="V74">
            <v>15.098906258603128</v>
          </cell>
          <cell r="W74">
            <v>22.838722409192997</v>
          </cell>
          <cell r="X74">
            <v>27.356386309874534</v>
          </cell>
          <cell r="Y74">
            <v>13.296493509628949</v>
          </cell>
          <cell r="Z74">
            <v>11.561792729245605</v>
          </cell>
          <cell r="AA74">
            <v>12.036375638382673</v>
          </cell>
          <cell r="AB74">
            <v>18.684693084965165</v>
          </cell>
          <cell r="AC74">
            <v>12.14879813894848</v>
          </cell>
        </row>
        <row r="75">
          <cell r="A75" t="str">
            <v>Lu</v>
          </cell>
          <cell r="G75">
            <v>5.4641736038197743</v>
          </cell>
          <cell r="H75">
            <v>3.5207294115209327</v>
          </cell>
          <cell r="I75">
            <v>17.92656091840907</v>
          </cell>
          <cell r="J75">
            <v>10.002902151444994</v>
          </cell>
          <cell r="K75">
            <v>19.506601372814366</v>
          </cell>
          <cell r="L75">
            <v>18.923451713567584</v>
          </cell>
          <cell r="M75">
            <v>20.753610098803755</v>
          </cell>
          <cell r="N75">
            <v>49.917327526963028</v>
          </cell>
          <cell r="O75">
            <v>28.969711331198322</v>
          </cell>
          <cell r="P75">
            <v>28.009951677882693</v>
          </cell>
          <cell r="Q75">
            <v>26.71415633474485</v>
          </cell>
          <cell r="R75">
            <v>18.103997059338734</v>
          </cell>
          <cell r="S75">
            <v>16.577737869541444</v>
          </cell>
          <cell r="T75">
            <v>20.063769927706595</v>
          </cell>
          <cell r="U75">
            <v>18.818524634367861</v>
          </cell>
          <cell r="V75">
            <v>15.320880885430578</v>
          </cell>
          <cell r="W75">
            <v>23.65646441290734</v>
          </cell>
          <cell r="X75">
            <v>28.595438104131663</v>
          </cell>
          <cell r="Y75">
            <v>12.595326066391834</v>
          </cell>
          <cell r="Z75">
            <v>11.019873694756763</v>
          </cell>
          <cell r="AA75">
            <v>11.311755962186298</v>
          </cell>
          <cell r="AB75">
            <v>18.265596350474087</v>
          </cell>
          <cell r="AC75">
            <v>11.335150603324763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opLeftCell="A73" workbookViewId="0">
      <selection activeCell="B102" sqref="B102"/>
    </sheetView>
  </sheetViews>
  <sheetFormatPr defaultColWidth="11" defaultRowHeight="15.75" x14ac:dyDescent="0.25"/>
  <sheetData>
    <row r="1" spans="1:16" ht="18.75" x14ac:dyDescent="0.3">
      <c r="A1" s="1"/>
    </row>
    <row r="4" spans="1:16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6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6" x14ac:dyDescent="0.25">
      <c r="A6" s="20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6" x14ac:dyDescent="0.25">
      <c r="A7" s="20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O7" s="2"/>
      <c r="P7" s="2"/>
    </row>
    <row r="8" spans="1:16" x14ac:dyDescent="0.25">
      <c r="A8" s="20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O8" s="3"/>
      <c r="P8" s="3"/>
    </row>
    <row r="9" spans="1:16" x14ac:dyDescent="0.25">
      <c r="A9" s="20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O9" s="3"/>
      <c r="P9" s="3"/>
    </row>
    <row r="10" spans="1:16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O10" s="3"/>
      <c r="P10" s="3"/>
    </row>
    <row r="11" spans="1:16" x14ac:dyDescent="0.25">
      <c r="A11" s="20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O11" s="5"/>
      <c r="P11" s="5"/>
    </row>
    <row r="12" spans="1:16" x14ac:dyDescent="0.25">
      <c r="A12" s="20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O12" s="3"/>
      <c r="P12" s="3"/>
    </row>
    <row r="13" spans="1:16" x14ac:dyDescent="0.25">
      <c r="A13" s="20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O13" s="3"/>
      <c r="P13" s="3"/>
    </row>
    <row r="14" spans="1:16" x14ac:dyDescent="0.25">
      <c r="A14" s="20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O14" s="3"/>
      <c r="P14" s="3"/>
    </row>
    <row r="15" spans="1:16" x14ac:dyDescent="0.25">
      <c r="A15" s="20"/>
      <c r="B15" s="20"/>
      <c r="C15" s="20"/>
      <c r="D15" s="20"/>
      <c r="E15" s="19"/>
      <c r="F15" s="2"/>
      <c r="G15" s="19"/>
      <c r="H15" s="2"/>
      <c r="I15" s="2"/>
      <c r="J15" s="2"/>
      <c r="K15" s="19"/>
      <c r="L15" s="20"/>
      <c r="M15" s="20"/>
      <c r="O15" s="3"/>
      <c r="P15" s="3"/>
    </row>
    <row r="16" spans="1:16" x14ac:dyDescent="0.25">
      <c r="A16" s="20"/>
      <c r="B16" s="20"/>
      <c r="C16" s="20"/>
      <c r="D16" s="20"/>
      <c r="E16" s="26"/>
      <c r="F16" s="20"/>
      <c r="G16" s="26"/>
      <c r="H16" s="20"/>
      <c r="I16" s="20"/>
      <c r="J16" s="20"/>
      <c r="K16" s="20"/>
      <c r="L16" s="20"/>
      <c r="M16" s="20"/>
      <c r="O16" s="3"/>
      <c r="P16" s="3"/>
    </row>
    <row r="17" spans="1:16" x14ac:dyDescent="0.25">
      <c r="A17" s="20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O17" s="3"/>
      <c r="P17" s="3"/>
    </row>
    <row r="18" spans="1:16" x14ac:dyDescent="0.25">
      <c r="A18" s="20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6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O19" s="3"/>
      <c r="P19" s="3"/>
    </row>
    <row r="20" spans="1:16" x14ac:dyDescent="0.25">
      <c r="A20" s="20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O20" s="3"/>
      <c r="P20" s="3"/>
    </row>
    <row r="21" spans="1:16" x14ac:dyDescent="0.25">
      <c r="A21" s="20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6" x14ac:dyDescent="0.25">
      <c r="A22" s="20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O22" s="3"/>
      <c r="P22" s="3"/>
    </row>
    <row r="23" spans="1:16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O23" s="3"/>
      <c r="P23" s="3"/>
    </row>
    <row r="24" spans="1:16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6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6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6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6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6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1"/>
  <sheetViews>
    <sheetView tabSelected="1" topLeftCell="C74" zoomScale="80" zoomScaleNormal="80" workbookViewId="0">
      <selection activeCell="K87" sqref="K87:Q87"/>
    </sheetView>
  </sheetViews>
  <sheetFormatPr defaultColWidth="11" defaultRowHeight="15.75" x14ac:dyDescent="0.25"/>
  <cols>
    <col min="3" max="3" width="18.125" customWidth="1"/>
    <col min="5" max="5" width="23.875" customWidth="1"/>
    <col min="6" max="6" width="70.125" customWidth="1"/>
    <col min="8" max="8" width="13.125" bestFit="1" customWidth="1"/>
    <col min="9" max="9" width="11.625" bestFit="1" customWidth="1"/>
    <col min="10" max="11" width="11.125" bestFit="1" customWidth="1"/>
    <col min="12" max="12" width="11.5" bestFit="1" customWidth="1"/>
    <col min="13" max="13" width="11.625" bestFit="1" customWidth="1"/>
    <col min="14" max="19" width="11.125" bestFit="1" customWidth="1"/>
  </cols>
  <sheetData>
    <row r="1" spans="1:19" ht="21" x14ac:dyDescent="0.35">
      <c r="A1" s="8" t="s">
        <v>228</v>
      </c>
    </row>
    <row r="2" spans="1:19" x14ac:dyDescent="0.25">
      <c r="A2" s="9" t="s">
        <v>64</v>
      </c>
    </row>
    <row r="4" spans="1:19" x14ac:dyDescent="0.25">
      <c r="A4" s="7" t="s">
        <v>227</v>
      </c>
    </row>
    <row r="6" spans="1:19" x14ac:dyDescent="0.25">
      <c r="A6" t="s">
        <v>47</v>
      </c>
      <c r="B6" t="s">
        <v>48</v>
      </c>
      <c r="E6" t="s">
        <v>247</v>
      </c>
    </row>
    <row r="7" spans="1:19" x14ac:dyDescent="0.25">
      <c r="G7" t="s">
        <v>65</v>
      </c>
      <c r="H7" s="11" t="s">
        <v>51</v>
      </c>
      <c r="I7" s="11" t="s">
        <v>52</v>
      </c>
      <c r="J7" s="11" t="s">
        <v>53</v>
      </c>
      <c r="K7" s="11" t="s">
        <v>50</v>
      </c>
      <c r="L7" s="11" t="s">
        <v>54</v>
      </c>
      <c r="M7" s="11" t="s">
        <v>58</v>
      </c>
      <c r="N7" s="11" t="s">
        <v>59</v>
      </c>
      <c r="O7" s="11" t="s">
        <v>60</v>
      </c>
      <c r="P7" s="11" t="s">
        <v>57</v>
      </c>
      <c r="Q7" s="11" t="s">
        <v>61</v>
      </c>
      <c r="R7" s="11" t="s">
        <v>62</v>
      </c>
      <c r="S7" s="11" t="s">
        <v>63</v>
      </c>
    </row>
    <row r="8" spans="1:19" x14ac:dyDescent="0.25">
      <c r="A8" t="s">
        <v>51</v>
      </c>
      <c r="B8" t="s">
        <v>49</v>
      </c>
      <c r="D8" t="s">
        <v>244</v>
      </c>
      <c r="G8" t="s">
        <v>66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8.75" x14ac:dyDescent="0.35">
      <c r="A9" t="s">
        <v>52</v>
      </c>
      <c r="B9" t="s">
        <v>49</v>
      </c>
      <c r="D9" t="s">
        <v>244</v>
      </c>
      <c r="G9" s="15" t="s">
        <v>80</v>
      </c>
      <c r="H9" s="3">
        <v>55.621290929671346</v>
      </c>
      <c r="I9" s="3">
        <v>50.025046988727588</v>
      </c>
      <c r="J9" s="3">
        <v>54.061467497111941</v>
      </c>
      <c r="K9" s="3">
        <v>59.721482359034816</v>
      </c>
      <c r="L9" s="3">
        <v>49.448042919673902</v>
      </c>
      <c r="M9" s="3">
        <v>44.741774071994136</v>
      </c>
      <c r="N9" s="3">
        <v>46.201970072409424</v>
      </c>
      <c r="O9" s="3">
        <v>45.485465761007269</v>
      </c>
      <c r="P9" s="3">
        <v>42.974645073559103</v>
      </c>
      <c r="Q9" s="3">
        <v>46.332793973204723</v>
      </c>
      <c r="R9" s="3">
        <v>46.153665862884999</v>
      </c>
      <c r="S9" s="3">
        <v>50.157883564919743</v>
      </c>
    </row>
    <row r="10" spans="1:19" ht="18.75" x14ac:dyDescent="0.35">
      <c r="A10" t="s">
        <v>53</v>
      </c>
      <c r="B10" t="s">
        <v>49</v>
      </c>
      <c r="D10" t="s">
        <v>244</v>
      </c>
      <c r="G10" s="15" t="s">
        <v>81</v>
      </c>
      <c r="H10" s="5">
        <v>3.6825517609068097</v>
      </c>
      <c r="I10" s="5">
        <v>2.4227839185380931</v>
      </c>
      <c r="J10" s="5">
        <v>3.4022708711953213</v>
      </c>
      <c r="K10" s="5">
        <v>0.2929758388958012</v>
      </c>
      <c r="L10" s="5">
        <v>0.16856751018235397</v>
      </c>
      <c r="M10" s="5">
        <v>1.4233481481078052</v>
      </c>
      <c r="N10" s="5">
        <v>1.3595119312340145</v>
      </c>
      <c r="O10" s="5">
        <v>1.1769029432776725</v>
      </c>
      <c r="P10" s="5">
        <v>1.3126322094673244</v>
      </c>
      <c r="Q10" s="5">
        <v>2.4866201354118838</v>
      </c>
      <c r="R10" s="5">
        <v>2.5813770198339174</v>
      </c>
      <c r="S10" s="5">
        <v>2.9474378259695615</v>
      </c>
    </row>
    <row r="11" spans="1:19" ht="18.75" x14ac:dyDescent="0.35">
      <c r="A11" t="s">
        <v>50</v>
      </c>
      <c r="B11" t="s">
        <v>49</v>
      </c>
      <c r="D11" t="s">
        <v>244</v>
      </c>
      <c r="G11" s="15" t="s">
        <v>82</v>
      </c>
      <c r="H11" s="3">
        <v>16.184626304183865</v>
      </c>
      <c r="I11" s="3">
        <v>17.624497211560261</v>
      </c>
      <c r="J11" s="3">
        <v>16.295997534588668</v>
      </c>
      <c r="K11" s="3">
        <v>19.276458266447623</v>
      </c>
      <c r="L11" s="3">
        <v>17.7166382673811</v>
      </c>
      <c r="M11" s="3">
        <v>15.563135063085626</v>
      </c>
      <c r="N11" s="3">
        <v>15.362269093962675</v>
      </c>
      <c r="O11" s="3">
        <v>14.72997330661374</v>
      </c>
      <c r="P11" s="3">
        <v>15.834602437197336</v>
      </c>
      <c r="Q11" s="3">
        <v>14.553833287542087</v>
      </c>
      <c r="R11" s="3">
        <v>14.737794694907167</v>
      </c>
      <c r="S11" s="3">
        <v>16.722589122478499</v>
      </c>
    </row>
    <row r="12" spans="1:19" ht="18.75" x14ac:dyDescent="0.35">
      <c r="A12" t="s">
        <v>54</v>
      </c>
      <c r="B12" t="s">
        <v>55</v>
      </c>
      <c r="D12" t="s">
        <v>245</v>
      </c>
      <c r="E12" t="s">
        <v>246</v>
      </c>
      <c r="F12" t="s">
        <v>248</v>
      </c>
      <c r="G12" s="15" t="s">
        <v>83</v>
      </c>
      <c r="H12" s="5">
        <v>8.6641847963711935</v>
      </c>
      <c r="I12" s="5">
        <v>6.6288396806874967</v>
      </c>
      <c r="J12" s="3">
        <v>10.93199825124818</v>
      </c>
      <c r="K12" s="5">
        <v>4.1927310714006465</v>
      </c>
      <c r="L12" s="5">
        <v>5.5403291310743024</v>
      </c>
      <c r="M12" s="3">
        <v>11.361017074652096</v>
      </c>
      <c r="N12" s="5">
        <v>9.5930604349503739</v>
      </c>
      <c r="O12" s="5">
        <v>9.9048141997089516</v>
      </c>
      <c r="P12" s="3">
        <v>10.649644002356762</v>
      </c>
      <c r="Q12" s="5">
        <v>8.082515089291002</v>
      </c>
      <c r="R12" s="5">
        <v>8.4915795488156647</v>
      </c>
      <c r="S12" s="5">
        <v>8.948534481650535</v>
      </c>
    </row>
    <row r="13" spans="1:19" x14ac:dyDescent="0.25">
      <c r="A13" t="s">
        <v>58</v>
      </c>
      <c r="B13" t="s">
        <v>56</v>
      </c>
      <c r="D13" t="s">
        <v>245</v>
      </c>
      <c r="E13" t="s">
        <v>246</v>
      </c>
      <c r="G13" s="15" t="s">
        <v>67</v>
      </c>
      <c r="H13" s="14">
        <v>1.2988303388399855E-2</v>
      </c>
      <c r="I13" s="14">
        <v>8.8753406487399017E-2</v>
      </c>
      <c r="J13" s="14">
        <v>3.3553117086699627E-2</v>
      </c>
      <c r="K13" s="14" t="s">
        <v>73</v>
      </c>
      <c r="L13" s="14">
        <v>9.0918123718798982E-2</v>
      </c>
      <c r="M13" s="14">
        <v>0.3203781502471964</v>
      </c>
      <c r="N13" s="14">
        <v>0.16884794404919812</v>
      </c>
      <c r="O13" s="14">
        <v>0.17310223465033869</v>
      </c>
      <c r="P13" s="14">
        <v>3.7882551549499578E-2</v>
      </c>
      <c r="Q13" s="14">
        <v>8.8753406487399017E-2</v>
      </c>
      <c r="R13" s="14">
        <v>0.12663595803689859</v>
      </c>
      <c r="S13" s="14">
        <v>8.5506330640299041E-2</v>
      </c>
    </row>
    <row r="14" spans="1:19" x14ac:dyDescent="0.25">
      <c r="A14" t="s">
        <v>59</v>
      </c>
      <c r="B14" t="s">
        <v>56</v>
      </c>
      <c r="D14" t="s">
        <v>245</v>
      </c>
      <c r="E14" t="s">
        <v>246</v>
      </c>
      <c r="G14" s="15" t="s">
        <v>68</v>
      </c>
      <c r="H14" s="5">
        <v>0.55203846036478776</v>
      </c>
      <c r="I14" s="5">
        <v>2.6564999255479047</v>
      </c>
      <c r="J14" s="5">
        <v>0.64684291867430399</v>
      </c>
      <c r="K14" s="5">
        <v>0.85308974892782763</v>
      </c>
      <c r="L14" s="5">
        <v>9.2297248322991194</v>
      </c>
      <c r="M14" s="5">
        <v>3.1275595777733138</v>
      </c>
      <c r="N14" s="5">
        <v>5.4166922273718434</v>
      </c>
      <c r="O14" s="5">
        <v>5.66539089672583</v>
      </c>
      <c r="P14" s="5">
        <v>2.3464103431605285</v>
      </c>
      <c r="Q14" s="5">
        <v>5.456194085000809</v>
      </c>
      <c r="R14" s="5">
        <v>3.768477217803273</v>
      </c>
      <c r="S14" s="5">
        <v>1.5455101797332607</v>
      </c>
    </row>
    <row r="15" spans="1:19" x14ac:dyDescent="0.25">
      <c r="A15" t="s">
        <v>60</v>
      </c>
      <c r="B15" t="s">
        <v>56</v>
      </c>
      <c r="D15" t="s">
        <v>245</v>
      </c>
      <c r="E15" t="s">
        <v>246</v>
      </c>
      <c r="G15" s="15" t="s">
        <v>69</v>
      </c>
      <c r="H15" s="5">
        <v>3.073483768694659</v>
      </c>
      <c r="I15" s="5">
        <v>6.3762274015688218</v>
      </c>
      <c r="J15" s="5">
        <v>4.1587138681295155</v>
      </c>
      <c r="K15" s="5">
        <v>0.24191108169985878</v>
      </c>
      <c r="L15" s="3">
        <v>14.697659676940159</v>
      </c>
      <c r="M15" s="5">
        <v>9.8711889118336593</v>
      </c>
      <c r="N15" s="3">
        <v>10.649070634399052</v>
      </c>
      <c r="O15" s="3">
        <v>12.980888417189103</v>
      </c>
      <c r="P15" s="3">
        <v>11.453982995972508</v>
      </c>
      <c r="Q15" s="5">
        <v>8.1872802151090962</v>
      </c>
      <c r="R15" s="5">
        <v>8.8930802336529826</v>
      </c>
      <c r="S15" s="5">
        <v>5.608357026784196</v>
      </c>
    </row>
    <row r="16" spans="1:19" ht="18.75" x14ac:dyDescent="0.35">
      <c r="A16" t="s">
        <v>57</v>
      </c>
      <c r="B16" t="s">
        <v>56</v>
      </c>
      <c r="D16" t="s">
        <v>245</v>
      </c>
      <c r="E16" t="s">
        <v>246</v>
      </c>
      <c r="G16" s="15" t="s">
        <v>84</v>
      </c>
      <c r="H16" s="5">
        <v>3.1835656216352426</v>
      </c>
      <c r="I16" s="5">
        <v>5.0298794209785163</v>
      </c>
      <c r="J16" s="5">
        <v>3.2394853085083026</v>
      </c>
      <c r="K16" s="5">
        <v>2.5560532692292699</v>
      </c>
      <c r="L16" s="5">
        <v>1.3555703404055575</v>
      </c>
      <c r="M16" s="5">
        <v>2.4257574512520503</v>
      </c>
      <c r="N16" s="5">
        <v>2.4836054031896988</v>
      </c>
      <c r="O16" s="5">
        <v>2.128270026139782</v>
      </c>
      <c r="P16" s="5">
        <v>2.4064748006061678</v>
      </c>
      <c r="Q16" s="5">
        <v>3.8131441652233149</v>
      </c>
      <c r="R16" s="5">
        <v>3.9558357800028467</v>
      </c>
      <c r="S16" s="5">
        <v>4.1091328526376145</v>
      </c>
    </row>
    <row r="17" spans="1:32" ht="18.75" x14ac:dyDescent="0.35">
      <c r="A17" t="s">
        <v>61</v>
      </c>
      <c r="B17" t="s">
        <v>49</v>
      </c>
      <c r="D17" t="s">
        <v>245</v>
      </c>
      <c r="E17" t="s">
        <v>246</v>
      </c>
      <c r="G17" s="15" t="s">
        <v>85</v>
      </c>
      <c r="H17" s="5">
        <v>4.8231862043991498</v>
      </c>
      <c r="I17" s="5">
        <v>3.0950767908180192</v>
      </c>
      <c r="J17" s="5">
        <v>2.3091202929889496</v>
      </c>
      <c r="K17" s="5">
        <v>9.1325890323954368</v>
      </c>
      <c r="L17" s="5">
        <v>0.20892514499253742</v>
      </c>
      <c r="M17" s="5">
        <v>2.0763179885686935</v>
      </c>
      <c r="N17" s="5">
        <v>1.0038355776070012</v>
      </c>
      <c r="O17" s="5">
        <v>0.88521065550336953</v>
      </c>
      <c r="P17" s="5">
        <v>2.6095745491210751</v>
      </c>
      <c r="Q17" s="5">
        <v>2.515060793053022</v>
      </c>
      <c r="R17" s="5">
        <v>2.975690993679426</v>
      </c>
      <c r="S17" s="5">
        <v>4.8351247841130096</v>
      </c>
    </row>
    <row r="18" spans="1:32" ht="18.75" x14ac:dyDescent="0.35">
      <c r="A18" t="s">
        <v>62</v>
      </c>
      <c r="B18" t="s">
        <v>49</v>
      </c>
      <c r="D18" t="s">
        <v>245</v>
      </c>
      <c r="E18" t="s">
        <v>246</v>
      </c>
      <c r="G18" s="15" t="s">
        <v>86</v>
      </c>
      <c r="H18" s="5">
        <v>0.6943266125878923</v>
      </c>
      <c r="I18" s="5">
        <v>1.0100730946015084</v>
      </c>
      <c r="J18" s="5">
        <v>0.56984299487430801</v>
      </c>
      <c r="K18" s="5">
        <v>0.15899419927576566</v>
      </c>
      <c r="L18" s="5">
        <v>5.1292774335232848E-3</v>
      </c>
      <c r="M18" s="5">
        <v>2.6493704343654216</v>
      </c>
      <c r="N18" s="5">
        <v>1.537994110451828</v>
      </c>
      <c r="O18" s="5">
        <v>0.39788002473848549</v>
      </c>
      <c r="P18" s="5">
        <v>4.0849762760480735</v>
      </c>
      <c r="Q18" s="5">
        <v>0.99429070249835994</v>
      </c>
      <c r="R18" s="5">
        <v>1.126172316510295</v>
      </c>
      <c r="S18" s="5">
        <v>2.0168910708317425</v>
      </c>
    </row>
    <row r="19" spans="1:32" x14ac:dyDescent="0.25">
      <c r="A19" t="s">
        <v>63</v>
      </c>
      <c r="B19" t="s">
        <v>49</v>
      </c>
      <c r="D19" t="s">
        <v>245</v>
      </c>
      <c r="E19" t="s">
        <v>246</v>
      </c>
      <c r="G19" t="s">
        <v>70</v>
      </c>
      <c r="H19" s="5">
        <v>3.0140090124364454</v>
      </c>
      <c r="I19" s="5">
        <v>4.8054066310222749</v>
      </c>
      <c r="J19" s="5">
        <v>3.9003329552522383</v>
      </c>
      <c r="K19" s="5">
        <v>3.1772777416770968</v>
      </c>
      <c r="L19" s="5">
        <v>1.8970794771147867</v>
      </c>
      <c r="M19" s="5">
        <v>6.2579669759582508</v>
      </c>
      <c r="N19" s="5">
        <v>5.9953785882895207</v>
      </c>
      <c r="O19" s="5">
        <v>6.3854686494303285</v>
      </c>
      <c r="P19" s="5">
        <v>6.1226186928711037</v>
      </c>
      <c r="Q19" s="5">
        <v>7.3354616895874418</v>
      </c>
      <c r="R19" s="5">
        <v>6.7080576003172219</v>
      </c>
      <c r="S19" s="5">
        <v>2.7827108357920673</v>
      </c>
    </row>
    <row r="20" spans="1:32" x14ac:dyDescent="0.25">
      <c r="G20" s="15" t="s">
        <v>72</v>
      </c>
      <c r="H20" s="14" t="s">
        <v>73</v>
      </c>
      <c r="I20" s="14" t="s">
        <v>73</v>
      </c>
      <c r="J20" s="14" t="s">
        <v>73</v>
      </c>
      <c r="K20" s="14" t="s">
        <v>73</v>
      </c>
      <c r="L20" s="14" t="s">
        <v>73</v>
      </c>
      <c r="M20" s="14">
        <v>6.038406803282511E-2</v>
      </c>
      <c r="N20" s="14">
        <v>7.113426196291138E-2</v>
      </c>
      <c r="O20" s="14">
        <v>1.1399173276155116E-2</v>
      </c>
      <c r="P20" s="14">
        <v>7.898724050758435E-2</v>
      </c>
      <c r="Q20" s="14" t="s">
        <v>73</v>
      </c>
      <c r="R20" s="14" t="s">
        <v>73</v>
      </c>
      <c r="S20" s="14">
        <v>2.6799242315073264E-2</v>
      </c>
    </row>
    <row r="21" spans="1:32" x14ac:dyDescent="0.25">
      <c r="F21" t="s">
        <v>250</v>
      </c>
      <c r="G21" s="15" t="s">
        <v>71</v>
      </c>
      <c r="H21" s="5">
        <f>SUM(H9:H20)</f>
        <v>99.506251774639779</v>
      </c>
      <c r="I21" s="5">
        <f t="shared" ref="I21:S21" si="0">SUM(I9:I20)</f>
        <v>99.763084470537876</v>
      </c>
      <c r="J21" s="5">
        <f t="shared" si="0"/>
        <v>99.54962560965842</v>
      </c>
      <c r="K21" s="5">
        <f t="shared" si="0"/>
        <v>99.603562608984149</v>
      </c>
      <c r="L21" s="5">
        <f t="shared" si="0"/>
        <v>100.35858470121616</v>
      </c>
      <c r="M21" s="5">
        <f t="shared" si="0"/>
        <v>99.87819791587107</v>
      </c>
      <c r="N21" s="5">
        <f t="shared" si="0"/>
        <v>99.843370279877561</v>
      </c>
      <c r="O21" s="5">
        <f t="shared" si="0"/>
        <v>99.92476628826104</v>
      </c>
      <c r="P21" s="5">
        <f t="shared" si="0"/>
        <v>99.912431172417058</v>
      </c>
      <c r="Q21" s="5">
        <f t="shared" si="0"/>
        <v>99.845947542409149</v>
      </c>
      <c r="R21" s="5">
        <f t="shared" si="0"/>
        <v>99.518367226444667</v>
      </c>
      <c r="S21" s="5">
        <f t="shared" si="0"/>
        <v>99.786477317865604</v>
      </c>
    </row>
    <row r="22" spans="1:32" x14ac:dyDescent="0.25">
      <c r="F22" t="s">
        <v>249</v>
      </c>
      <c r="G22" s="15" t="s">
        <v>219</v>
      </c>
      <c r="H22" s="4">
        <f>(40/56)*H15*10000</f>
        <v>21953.455490676137</v>
      </c>
      <c r="I22" s="4">
        <f t="shared" ref="I22:S22" si="1">(40/56)*I15*10000</f>
        <v>45544.481439777301</v>
      </c>
      <c r="J22" s="4">
        <f t="shared" si="1"/>
        <v>29705.099058067968</v>
      </c>
      <c r="K22" s="4">
        <f t="shared" si="1"/>
        <v>1727.9362978561342</v>
      </c>
      <c r="L22" s="4">
        <f t="shared" si="1"/>
        <v>104983.28340671542</v>
      </c>
      <c r="M22" s="4">
        <f t="shared" si="1"/>
        <v>70508.492227383293</v>
      </c>
      <c r="N22" s="4">
        <f t="shared" si="1"/>
        <v>76064.790245707525</v>
      </c>
      <c r="O22" s="4">
        <f t="shared" si="1"/>
        <v>92720.631551350743</v>
      </c>
      <c r="P22" s="4">
        <f t="shared" si="1"/>
        <v>81814.164256946475</v>
      </c>
      <c r="Q22" s="4">
        <f t="shared" si="1"/>
        <v>58480.572965064974</v>
      </c>
      <c r="R22" s="4">
        <f t="shared" si="1"/>
        <v>63522.001668949873</v>
      </c>
      <c r="S22" s="4">
        <f t="shared" si="1"/>
        <v>40059.693048458546</v>
      </c>
    </row>
    <row r="23" spans="1:32" x14ac:dyDescent="0.25">
      <c r="F23" t="s">
        <v>251</v>
      </c>
      <c r="G23" s="15" t="s">
        <v>220</v>
      </c>
      <c r="H23" s="4">
        <f>5993*H10</f>
        <v>22069.53270311451</v>
      </c>
      <c r="I23" s="4">
        <f t="shared" ref="I23:S23" si="2">5993*I10</f>
        <v>14519.744023798792</v>
      </c>
      <c r="J23" s="4">
        <f t="shared" si="2"/>
        <v>20389.80933107356</v>
      </c>
      <c r="K23" s="4">
        <f t="shared" si="2"/>
        <v>1755.8042025025366</v>
      </c>
      <c r="L23" s="4">
        <f t="shared" si="2"/>
        <v>1010.2250885228474</v>
      </c>
      <c r="M23" s="4">
        <f t="shared" si="2"/>
        <v>8530.1254516100762</v>
      </c>
      <c r="N23" s="4">
        <f t="shared" si="2"/>
        <v>8147.555003885449</v>
      </c>
      <c r="O23" s="4">
        <f t="shared" si="2"/>
        <v>7053.1793390630919</v>
      </c>
      <c r="P23" s="4">
        <f t="shared" si="2"/>
        <v>7866.604831337675</v>
      </c>
      <c r="Q23" s="4">
        <f t="shared" si="2"/>
        <v>14902.314471523419</v>
      </c>
      <c r="R23" s="4">
        <f t="shared" si="2"/>
        <v>15470.192479864667</v>
      </c>
      <c r="S23" s="4">
        <f t="shared" si="2"/>
        <v>17663.994891035582</v>
      </c>
    </row>
    <row r="24" spans="1:32" x14ac:dyDescent="0.25">
      <c r="G24" s="10" t="s">
        <v>221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32" x14ac:dyDescent="0.25">
      <c r="H25" s="10"/>
      <c r="I25" s="10"/>
      <c r="J25" s="10"/>
      <c r="K25" s="10"/>
      <c r="L25" s="10"/>
      <c r="M25" s="10"/>
      <c r="N25" s="10"/>
      <c r="O25" s="10"/>
      <c r="P25" s="10"/>
      <c r="R25" s="10"/>
      <c r="S25" s="10"/>
      <c r="W25" s="10"/>
      <c r="X25" s="10"/>
      <c r="Z25" s="10"/>
      <c r="AA25" s="10"/>
      <c r="AB25" s="10"/>
      <c r="AC25" s="10"/>
      <c r="AF25" s="10"/>
    </row>
    <row r="26" spans="1:32" x14ac:dyDescent="0.25">
      <c r="G26" s="10"/>
      <c r="H26" s="10"/>
      <c r="I26" s="10"/>
      <c r="J26" s="10"/>
      <c r="K26" s="10"/>
      <c r="L26" s="10"/>
      <c r="M26" s="10"/>
      <c r="N26" s="10"/>
      <c r="O26" s="10"/>
      <c r="P26" s="10"/>
      <c r="R26" s="10"/>
      <c r="S26" s="10"/>
      <c r="W26" s="10"/>
      <c r="X26" s="10"/>
      <c r="Z26" s="10"/>
      <c r="AA26" s="10"/>
      <c r="AB26" s="10"/>
      <c r="AC26" s="10"/>
      <c r="AF26" s="10"/>
    </row>
    <row r="27" spans="1:32" x14ac:dyDescent="0.25">
      <c r="G27" t="s">
        <v>218</v>
      </c>
      <c r="O27" t="s">
        <v>79</v>
      </c>
      <c r="R27" t="s">
        <v>79</v>
      </c>
    </row>
    <row r="28" spans="1:32" x14ac:dyDescent="0.25">
      <c r="G28" t="s">
        <v>0</v>
      </c>
      <c r="H28" s="17">
        <v>6.9992486103737965</v>
      </c>
      <c r="I28" s="17">
        <v>15.581628908920695</v>
      </c>
      <c r="J28" s="17">
        <v>4.5192744392465878</v>
      </c>
      <c r="K28" s="17">
        <v>2.428293375282768</v>
      </c>
      <c r="L28" s="17">
        <v>8.3874665997844513</v>
      </c>
      <c r="M28" s="17">
        <v>27.791485429112118</v>
      </c>
      <c r="N28" s="17">
        <v>35.934481560071724</v>
      </c>
      <c r="O28" s="17">
        <v>32.729913361580742</v>
      </c>
      <c r="P28" s="17">
        <v>24.055544679648253</v>
      </c>
      <c r="Q28" s="17">
        <v>76.542653119968122</v>
      </c>
      <c r="R28" s="17">
        <v>57.071173479219176</v>
      </c>
      <c r="S28" s="17">
        <v>17.429095922750289</v>
      </c>
      <c r="W28" s="13"/>
      <c r="X28" s="13"/>
      <c r="Z28" s="13"/>
      <c r="AA28" s="13"/>
      <c r="AB28" s="13"/>
      <c r="AC28" s="13"/>
      <c r="AF28" s="13"/>
    </row>
    <row r="29" spans="1:32" x14ac:dyDescent="0.25">
      <c r="G29" t="s">
        <v>1</v>
      </c>
      <c r="H29" s="17">
        <v>2.06762153605677</v>
      </c>
      <c r="I29" s="17">
        <v>1.6100373119392877</v>
      </c>
      <c r="J29" s="17">
        <v>2.0827446741343301</v>
      </c>
      <c r="K29" s="17">
        <v>5.1928403610041434</v>
      </c>
      <c r="L29" s="17">
        <v>0.14133525419309537</v>
      </c>
      <c r="M29" s="17">
        <v>1.7076457546773369</v>
      </c>
      <c r="N29" s="17">
        <v>1.0877482892580859</v>
      </c>
      <c r="O29" s="17">
        <v>0.69462657082058443</v>
      </c>
      <c r="P29" s="17">
        <v>1.1341110000474874</v>
      </c>
      <c r="Q29" s="17">
        <v>2.2903488942048944</v>
      </c>
      <c r="R29" s="17">
        <v>2.2591049435903403</v>
      </c>
      <c r="S29" s="17">
        <v>2.016992985652176</v>
      </c>
      <c r="W29" s="13"/>
      <c r="X29" s="13"/>
      <c r="Z29" s="13"/>
      <c r="AA29" s="13"/>
      <c r="AB29" s="13"/>
      <c r="AC29" s="13"/>
      <c r="AF29" s="13"/>
    </row>
    <row r="30" spans="1:32" x14ac:dyDescent="0.25">
      <c r="G30" t="s">
        <v>2</v>
      </c>
      <c r="H30" s="16">
        <v>21511.899737776585</v>
      </c>
      <c r="I30" s="16">
        <v>50888.357603423421</v>
      </c>
      <c r="J30" s="16">
        <v>28364.233915849833</v>
      </c>
      <c r="K30" s="16">
        <v>1884.3268149352953</v>
      </c>
      <c r="L30" s="16">
        <v>102889.4010574171</v>
      </c>
      <c r="M30" s="16">
        <v>66671.21248715269</v>
      </c>
      <c r="N30" s="16">
        <v>78374.722417259152</v>
      </c>
      <c r="O30" s="16">
        <v>90520.936414813215</v>
      </c>
      <c r="P30" s="16">
        <v>81410.487019908382</v>
      </c>
      <c r="Q30" s="16">
        <v>58756.494619753023</v>
      </c>
      <c r="R30" s="16">
        <v>72254.449329653129</v>
      </c>
      <c r="S30" s="16">
        <v>39884.36837189566</v>
      </c>
      <c r="W30" s="13"/>
      <c r="X30" s="13"/>
      <c r="Z30" s="13"/>
      <c r="AA30" s="13"/>
      <c r="AB30" s="13"/>
      <c r="AC30" s="13"/>
      <c r="AF30" s="13"/>
    </row>
    <row r="31" spans="1:32" x14ac:dyDescent="0.25">
      <c r="G31" t="s">
        <v>3</v>
      </c>
      <c r="H31" s="17">
        <v>29.606189520025001</v>
      </c>
      <c r="I31" s="17">
        <v>25.591902202098186</v>
      </c>
      <c r="J31" s="17">
        <v>31.207200567538372</v>
      </c>
      <c r="K31" s="17">
        <v>1.7164016059573424</v>
      </c>
      <c r="L31" s="17">
        <v>39.058513002940501</v>
      </c>
      <c r="M31" s="17">
        <v>38.240785532952941</v>
      </c>
      <c r="N31" s="17">
        <v>40.210139533504424</v>
      </c>
      <c r="O31" s="17">
        <v>36.164379618350672</v>
      </c>
      <c r="P31" s="17">
        <v>37.433289341440897</v>
      </c>
      <c r="Q31" s="17">
        <v>14.447972742245611</v>
      </c>
      <c r="R31" s="17">
        <v>14.871507937998732</v>
      </c>
      <c r="S31" s="17">
        <v>16.02254244452417</v>
      </c>
      <c r="W31" s="13"/>
      <c r="X31" s="13"/>
      <c r="Z31" s="13"/>
      <c r="AA31" s="13"/>
      <c r="AB31" s="13"/>
      <c r="AC31" s="13"/>
      <c r="AF31" s="13"/>
    </row>
    <row r="32" spans="1:32" x14ac:dyDescent="0.25">
      <c r="G32" t="s">
        <v>4</v>
      </c>
      <c r="H32" s="16">
        <v>21759.145913728757</v>
      </c>
      <c r="I32" s="16">
        <v>13859.188366462728</v>
      </c>
      <c r="J32" s="16">
        <v>21478.198418419568</v>
      </c>
      <c r="K32" s="16">
        <v>1754.6905113230473</v>
      </c>
      <c r="L32" s="16">
        <v>966.18498330688271</v>
      </c>
      <c r="M32" s="16">
        <v>8051.4457717790865</v>
      </c>
      <c r="N32" s="16">
        <v>8487.1227296169109</v>
      </c>
      <c r="O32" s="16">
        <v>6498.2360086458084</v>
      </c>
      <c r="P32" s="16">
        <v>7803.0758296919366</v>
      </c>
      <c r="Q32" s="16">
        <v>14730.032099659016</v>
      </c>
      <c r="R32" s="16">
        <v>14831.856038784672</v>
      </c>
      <c r="S32" s="16">
        <v>17347.060813296721</v>
      </c>
      <c r="W32" s="13"/>
      <c r="X32" s="13"/>
      <c r="Z32" s="13"/>
      <c r="AA32" s="13"/>
      <c r="AB32" s="13"/>
      <c r="AC32" s="13"/>
      <c r="AF32" s="13"/>
    </row>
    <row r="33" spans="7:32" x14ac:dyDescent="0.25">
      <c r="G33" t="s">
        <v>5</v>
      </c>
      <c r="H33" s="16">
        <v>341.08900616217392</v>
      </c>
      <c r="I33" s="16">
        <v>198.54771372742405</v>
      </c>
      <c r="J33" s="16">
        <v>370.94899572142197</v>
      </c>
      <c r="K33" s="16">
        <v>25.156490411870202</v>
      </c>
      <c r="L33" s="16">
        <v>151.79800205744871</v>
      </c>
      <c r="M33" s="16">
        <v>136.38712668401772</v>
      </c>
      <c r="N33" s="16">
        <v>207.46196446322026</v>
      </c>
      <c r="O33" s="16">
        <v>203.23179422909868</v>
      </c>
      <c r="P33" s="16">
        <v>130.2818421447908</v>
      </c>
      <c r="Q33" s="16">
        <v>82.398619627544491</v>
      </c>
      <c r="R33" s="16">
        <v>99.199836340062959</v>
      </c>
      <c r="S33" s="16">
        <v>151.40255917709479</v>
      </c>
      <c r="W33" s="13"/>
      <c r="X33" s="13"/>
      <c r="Z33" s="13"/>
      <c r="AA33" s="13"/>
      <c r="AB33" s="13"/>
      <c r="AC33" s="13"/>
      <c r="AF33" s="13"/>
    </row>
    <row r="34" spans="7:32" x14ac:dyDescent="0.25">
      <c r="G34" t="s">
        <v>6</v>
      </c>
      <c r="H34" s="16">
        <v>44.400727609433318</v>
      </c>
      <c r="I34" s="16">
        <v>326.28300315517868</v>
      </c>
      <c r="J34" s="16">
        <v>41.996451298534346</v>
      </c>
      <c r="K34" s="17">
        <v>0.72873171399621672</v>
      </c>
      <c r="L34" s="16">
        <v>779.68881141171005</v>
      </c>
      <c r="M34" s="16">
        <v>522.7266894894401</v>
      </c>
      <c r="N34" s="16">
        <v>482.26886039573753</v>
      </c>
      <c r="O34" s="16">
        <v>578.16680379194509</v>
      </c>
      <c r="P34" s="16">
        <v>401.24921892354047</v>
      </c>
      <c r="Q34" s="16">
        <v>161.98490189680504</v>
      </c>
      <c r="R34" s="16">
        <v>158.68309195682374</v>
      </c>
      <c r="S34" s="16">
        <v>178.72820254704092</v>
      </c>
      <c r="W34" s="13"/>
      <c r="X34" s="13"/>
      <c r="Z34" s="13"/>
      <c r="AA34" s="13"/>
      <c r="AB34" s="13"/>
      <c r="AC34" s="13"/>
      <c r="AF34" s="13"/>
    </row>
    <row r="35" spans="7:32" x14ac:dyDescent="0.25">
      <c r="G35" t="s">
        <v>7</v>
      </c>
      <c r="H35" s="16">
        <v>14.616977191029209</v>
      </c>
      <c r="I35" s="16">
        <v>25.18056168974428</v>
      </c>
      <c r="J35" s="16">
        <v>21.706096121489878</v>
      </c>
      <c r="K35" s="16">
        <v>1.5141784550785669</v>
      </c>
      <c r="L35" s="16">
        <v>34.018348991004657</v>
      </c>
      <c r="M35" s="16">
        <v>55.575879540930792</v>
      </c>
      <c r="N35" s="16">
        <v>42.121760427053502</v>
      </c>
      <c r="O35" s="16">
        <v>63.581534986113674</v>
      </c>
      <c r="P35" s="16">
        <v>18.200336564138187</v>
      </c>
      <c r="Q35" s="16">
        <v>31.260155195755122</v>
      </c>
      <c r="R35" s="16">
        <v>29.752779195928625</v>
      </c>
      <c r="S35" s="16">
        <v>33.312529064523972</v>
      </c>
      <c r="W35" s="13"/>
      <c r="X35" s="13"/>
      <c r="Z35" s="13"/>
      <c r="AA35" s="13"/>
      <c r="AB35" s="13"/>
      <c r="AC35" s="13"/>
      <c r="AF35" s="13"/>
    </row>
    <row r="36" spans="7:32" x14ac:dyDescent="0.25">
      <c r="G36" t="s">
        <v>8</v>
      </c>
      <c r="H36" s="16">
        <v>20.500733441789858</v>
      </c>
      <c r="I36" s="16">
        <v>110.08613970154572</v>
      </c>
      <c r="J36" s="16">
        <v>22.469700226013206</v>
      </c>
      <c r="K36" s="16">
        <v>7.3318960432598885</v>
      </c>
      <c r="L36" s="16">
        <v>172.65586401420623</v>
      </c>
      <c r="M36" s="16">
        <v>165.72563111567379</v>
      </c>
      <c r="N36" s="16">
        <v>145.82042838781811</v>
      </c>
      <c r="O36" s="16">
        <v>178.80595839562952</v>
      </c>
      <c r="P36" s="16">
        <v>58.38912971878554</v>
      </c>
      <c r="Q36" s="16">
        <v>167.70119908216881</v>
      </c>
      <c r="R36" s="16">
        <v>145.92695969646132</v>
      </c>
      <c r="S36" s="16">
        <v>138.2134208938125</v>
      </c>
      <c r="W36" s="13"/>
      <c r="X36" s="13"/>
      <c r="Z36" s="13"/>
      <c r="AA36" s="13"/>
      <c r="AB36" s="13"/>
      <c r="AC36" s="13"/>
      <c r="AF36" s="13"/>
    </row>
    <row r="37" spans="7:32" x14ac:dyDescent="0.25">
      <c r="G37" t="s">
        <v>9</v>
      </c>
      <c r="H37" s="16">
        <v>73.747667793938177</v>
      </c>
      <c r="I37" s="16">
        <v>52.919123739294712</v>
      </c>
      <c r="J37" s="16">
        <v>69.286033857400028</v>
      </c>
      <c r="K37" s="16">
        <v>26.539591960670034</v>
      </c>
      <c r="L37" s="16">
        <v>94.205935745233518</v>
      </c>
      <c r="M37" s="16">
        <v>118.5118336671797</v>
      </c>
      <c r="N37" s="16">
        <v>97.310538402223656</v>
      </c>
      <c r="O37" s="16">
        <v>97.528896999106053</v>
      </c>
      <c r="P37" s="16">
        <v>71.913990020637769</v>
      </c>
      <c r="Q37" s="16">
        <v>25.932280944284315</v>
      </c>
      <c r="R37" s="16">
        <v>35.616033315376278</v>
      </c>
      <c r="S37" s="16">
        <v>84.738784160730972</v>
      </c>
      <c r="W37" s="13"/>
      <c r="X37" s="13"/>
      <c r="Z37" s="13"/>
      <c r="AA37" s="13"/>
      <c r="AB37" s="13"/>
      <c r="AC37" s="13"/>
      <c r="AF37" s="13"/>
    </row>
    <row r="38" spans="7:32" x14ac:dyDescent="0.25">
      <c r="G38" t="s">
        <v>10</v>
      </c>
      <c r="H38" s="16">
        <v>107.97753225480969</v>
      </c>
      <c r="I38" s="16">
        <v>54.916775779089967</v>
      </c>
      <c r="J38" s="16">
        <v>117.81578306890782</v>
      </c>
      <c r="K38" s="16">
        <v>82.185018574319642</v>
      </c>
      <c r="L38" s="16">
        <v>46.033564573473946</v>
      </c>
      <c r="M38" s="16">
        <v>176.27836373556246</v>
      </c>
      <c r="N38" s="16">
        <v>176.25455030287461</v>
      </c>
      <c r="O38" s="16">
        <v>167.24885990202111</v>
      </c>
      <c r="P38" s="16">
        <v>149.85794840959773</v>
      </c>
      <c r="Q38" s="16">
        <v>100.80622829030186</v>
      </c>
      <c r="R38" s="16">
        <v>148.95162377042288</v>
      </c>
      <c r="S38" s="16">
        <v>171.17668786885798</v>
      </c>
      <c r="W38" s="13"/>
      <c r="X38" s="13"/>
      <c r="Z38" s="13"/>
      <c r="AA38" s="13"/>
      <c r="AB38" s="13"/>
      <c r="AC38" s="13"/>
      <c r="AF38" s="13"/>
    </row>
    <row r="39" spans="7:32" x14ac:dyDescent="0.25">
      <c r="G39" t="s">
        <v>11</v>
      </c>
      <c r="H39" s="16">
        <v>24.492819129985477</v>
      </c>
      <c r="I39" s="16">
        <v>13.868497320804043</v>
      </c>
      <c r="J39" s="16">
        <v>24.422861699041526</v>
      </c>
      <c r="K39" s="16">
        <v>37.51811071902965</v>
      </c>
      <c r="L39" s="16">
        <v>11.898426360841766</v>
      </c>
      <c r="M39" s="16">
        <v>16.441338469722094</v>
      </c>
      <c r="N39" s="16">
        <v>16.474646249535613</v>
      </c>
      <c r="O39" s="16">
        <v>14.292764619953124</v>
      </c>
      <c r="P39" s="16">
        <v>15.910762784206323</v>
      </c>
      <c r="Q39" s="16">
        <v>17.961053536248691</v>
      </c>
      <c r="R39" s="16">
        <v>18.087127889253839</v>
      </c>
      <c r="S39" s="16">
        <v>20.822059445396274</v>
      </c>
      <c r="W39" s="13"/>
      <c r="X39" s="13"/>
      <c r="Z39" s="13"/>
      <c r="AA39" s="13"/>
      <c r="AB39" s="13"/>
      <c r="AC39" s="13"/>
      <c r="AF39" s="13"/>
    </row>
    <row r="40" spans="7:32" x14ac:dyDescent="0.25">
      <c r="G40" t="s">
        <v>12</v>
      </c>
      <c r="H40" s="16">
        <v>4.9307993916866684</v>
      </c>
      <c r="I40" s="16">
        <v>9.6673528656427425</v>
      </c>
      <c r="J40" s="16">
        <v>10.061754356012861</v>
      </c>
      <c r="K40" s="16">
        <v>6.8940931950854161</v>
      </c>
      <c r="L40" s="16">
        <v>0.51929807524833727</v>
      </c>
      <c r="M40" s="16">
        <v>3.8164156420125037</v>
      </c>
      <c r="N40" s="16">
        <v>4.0939282929308849</v>
      </c>
      <c r="O40" s="16">
        <v>2.3610891372746257</v>
      </c>
      <c r="P40" s="16">
        <v>8.4880654207697255</v>
      </c>
      <c r="Q40" s="16">
        <v>1.8535503412796182</v>
      </c>
      <c r="R40" s="16">
        <v>6.3414528431757047</v>
      </c>
      <c r="S40" s="16">
        <v>18.071047557652214</v>
      </c>
      <c r="W40" s="13"/>
      <c r="X40" s="13"/>
      <c r="Z40" s="13"/>
      <c r="AA40" s="13"/>
      <c r="AB40" s="13"/>
      <c r="AC40" s="13"/>
      <c r="AF40" s="13"/>
    </row>
    <row r="41" spans="7:32" x14ac:dyDescent="0.25">
      <c r="G41" t="s">
        <v>13</v>
      </c>
      <c r="H41" s="16">
        <v>43.236181849786362</v>
      </c>
      <c r="I41" s="16">
        <v>30.5279577472397</v>
      </c>
      <c r="J41" s="16">
        <v>16.892472158281755</v>
      </c>
      <c r="K41" s="16">
        <v>278.09732685721627</v>
      </c>
      <c r="L41" s="16">
        <v>2.3046763604108738</v>
      </c>
      <c r="M41" s="16">
        <v>49.659763948971225</v>
      </c>
      <c r="N41" s="16">
        <v>15.880382575127395</v>
      </c>
      <c r="O41" s="16">
        <v>16.616513987242374</v>
      </c>
      <c r="P41" s="16">
        <v>43.084369532752703</v>
      </c>
      <c r="Q41" s="16">
        <v>46.451321369876496</v>
      </c>
      <c r="R41" s="16">
        <v>52.116897163835944</v>
      </c>
      <c r="S41" s="16">
        <v>64.738671349888151</v>
      </c>
      <c r="W41" s="13"/>
      <c r="X41" s="13"/>
      <c r="Z41" s="13"/>
      <c r="AA41" s="13"/>
      <c r="AB41" s="13"/>
      <c r="AC41" s="13"/>
      <c r="AF41" s="13"/>
    </row>
    <row r="42" spans="7:32" x14ac:dyDescent="0.25">
      <c r="G42" t="s">
        <v>14</v>
      </c>
      <c r="H42" s="16">
        <v>393.41891306834293</v>
      </c>
      <c r="I42" s="16">
        <v>995.86541162465528</v>
      </c>
      <c r="J42" s="16">
        <v>480.93921310558568</v>
      </c>
      <c r="K42" s="16">
        <v>162.69232495592107</v>
      </c>
      <c r="L42" s="16">
        <v>60.565595806217857</v>
      </c>
      <c r="M42" s="16">
        <v>326.46080209488849</v>
      </c>
      <c r="N42" s="16">
        <v>324.69949497111708</v>
      </c>
      <c r="O42" s="16">
        <v>178.41442154075312</v>
      </c>
      <c r="P42" s="16">
        <v>295.24466401994727</v>
      </c>
      <c r="Q42" s="16">
        <v>637.16815573703673</v>
      </c>
      <c r="R42" s="16">
        <v>667.56657843743824</v>
      </c>
      <c r="S42" s="16">
        <v>772.24112184365379</v>
      </c>
      <c r="W42" s="13"/>
      <c r="X42" s="13"/>
      <c r="Z42" s="13"/>
      <c r="AA42" s="13"/>
      <c r="AB42" s="13"/>
      <c r="AC42" s="13"/>
      <c r="AF42" s="13"/>
    </row>
    <row r="43" spans="7:32" x14ac:dyDescent="0.25">
      <c r="G43" t="s">
        <v>15</v>
      </c>
      <c r="H43" s="16">
        <v>36.15053029997901</v>
      </c>
      <c r="I43" s="16">
        <v>22.335623729331719</v>
      </c>
      <c r="J43" s="16">
        <v>36.759383945053507</v>
      </c>
      <c r="K43" s="16">
        <v>76.973353658845966</v>
      </c>
      <c r="L43" s="17">
        <v>5.1734592979310356</v>
      </c>
      <c r="M43" s="16">
        <v>74.80742404554195</v>
      </c>
      <c r="N43" s="16">
        <v>27.633183999914397</v>
      </c>
      <c r="O43" s="16">
        <v>24.810698499798463</v>
      </c>
      <c r="P43" s="16">
        <v>53.476471632865618</v>
      </c>
      <c r="Q43" s="16">
        <v>25.639809665172095</v>
      </c>
      <c r="R43" s="16">
        <v>25.436794377406109</v>
      </c>
      <c r="S43" s="16">
        <v>45.260741673928543</v>
      </c>
      <c r="W43" s="13"/>
      <c r="X43" s="13"/>
      <c r="Z43" s="13"/>
      <c r="AA43" s="13"/>
      <c r="AB43" s="13"/>
      <c r="AC43" s="13"/>
      <c r="AF43" s="13"/>
    </row>
    <row r="44" spans="7:32" x14ac:dyDescent="0.25">
      <c r="G44" t="s">
        <v>16</v>
      </c>
      <c r="H44" s="16">
        <v>305.3555545382797</v>
      </c>
      <c r="I44" s="16">
        <v>372.9835042452558</v>
      </c>
      <c r="J44" s="16">
        <v>284.06125191719269</v>
      </c>
      <c r="K44" s="16">
        <v>1604.0479219779911</v>
      </c>
      <c r="L44" s="17">
        <v>2.5487284455160863</v>
      </c>
      <c r="M44" s="16">
        <v>105.86309197516621</v>
      </c>
      <c r="N44" s="16">
        <v>107.96659437784767</v>
      </c>
      <c r="O44" s="16">
        <v>80.981067555429945</v>
      </c>
      <c r="P44" s="16">
        <v>92.036949347810719</v>
      </c>
      <c r="Q44" s="16">
        <v>382.90203023421856</v>
      </c>
      <c r="R44" s="16">
        <v>386.78478980596549</v>
      </c>
      <c r="S44" s="16">
        <v>420.33157054685108</v>
      </c>
      <c r="W44" s="13"/>
      <c r="X44" s="13"/>
      <c r="Z44" s="13"/>
      <c r="AA44" s="13"/>
      <c r="AB44" s="13"/>
      <c r="AC44" s="13"/>
      <c r="AF44" s="13"/>
    </row>
    <row r="45" spans="7:32" x14ac:dyDescent="0.25">
      <c r="G45" t="s">
        <v>17</v>
      </c>
      <c r="H45" s="18">
        <v>41.804890720593001</v>
      </c>
      <c r="I45" s="18">
        <v>89.691205664611729</v>
      </c>
      <c r="J45" s="18">
        <v>35.649263972745906</v>
      </c>
      <c r="K45" s="18">
        <v>251.97866491887785</v>
      </c>
      <c r="L45" s="18">
        <v>3.5266315246985876E-2</v>
      </c>
      <c r="M45" s="18">
        <v>20.806873426644305</v>
      </c>
      <c r="N45" s="18">
        <v>21.393898500588151</v>
      </c>
      <c r="O45" s="18">
        <v>14.564501988720236</v>
      </c>
      <c r="P45" s="18">
        <v>15.914978750521685</v>
      </c>
      <c r="Q45" s="18">
        <v>54.429655763518909</v>
      </c>
      <c r="R45" s="18">
        <v>54.531787562813136</v>
      </c>
      <c r="S45" s="18">
        <v>64.240655055419268</v>
      </c>
      <c r="W45" s="13"/>
      <c r="X45" s="13"/>
      <c r="Z45" s="13"/>
      <c r="AA45" s="13"/>
      <c r="AB45" s="13"/>
      <c r="AC45" s="13"/>
      <c r="AF45" s="13"/>
    </row>
    <row r="46" spans="7:32" x14ac:dyDescent="0.25">
      <c r="G46" t="s">
        <v>18</v>
      </c>
      <c r="H46" s="17">
        <v>2.4303407647730637</v>
      </c>
      <c r="I46" s="17">
        <v>1.2388615538582644</v>
      </c>
      <c r="J46" s="17">
        <v>2.1039624403076895</v>
      </c>
      <c r="K46" s="17">
        <v>0.68036443674067604</v>
      </c>
      <c r="L46" s="17">
        <v>5.3734068911749353E-2</v>
      </c>
      <c r="M46" s="17">
        <v>2.0114704547140936</v>
      </c>
      <c r="N46" s="17">
        <v>0.76073218792401176</v>
      </c>
      <c r="O46" s="17">
        <v>0.85255722576888027</v>
      </c>
      <c r="P46" s="17">
        <v>0.63819120494884252</v>
      </c>
      <c r="Q46" s="17">
        <v>1.1975680693581445</v>
      </c>
      <c r="R46" s="17">
        <v>1.1848267813259517</v>
      </c>
      <c r="S46" s="17">
        <v>1.380884275775204</v>
      </c>
      <c r="W46" s="13"/>
      <c r="X46" s="13"/>
      <c r="Z46" s="13"/>
      <c r="AA46" s="13"/>
      <c r="AB46" s="13"/>
      <c r="AC46" s="13"/>
      <c r="AF46" s="13"/>
    </row>
    <row r="47" spans="7:32" x14ac:dyDescent="0.25">
      <c r="G47" t="s">
        <v>19</v>
      </c>
      <c r="H47" s="17">
        <v>5.2968997991146155E-2</v>
      </c>
      <c r="I47" s="17">
        <v>8.6473122647024211E-2</v>
      </c>
      <c r="J47" s="17">
        <v>0.116965502027243</v>
      </c>
      <c r="K47" s="17">
        <v>2.9578467474677673E-2</v>
      </c>
      <c r="L47" s="17">
        <v>5.593760352586144E-2</v>
      </c>
      <c r="M47" s="17">
        <v>8.1781228485620638E-2</v>
      </c>
      <c r="N47" s="17">
        <v>7.1959397946607218E-2</v>
      </c>
      <c r="O47" s="17">
        <v>0.19453171843569672</v>
      </c>
      <c r="P47" s="17">
        <v>5.4965365723722431E-2</v>
      </c>
      <c r="Q47" s="17">
        <v>0.25874217829846213</v>
      </c>
      <c r="R47" s="17">
        <v>0.37286530457740974</v>
      </c>
      <c r="S47" s="17">
        <v>9.5423010521773391E-2</v>
      </c>
      <c r="W47" s="13"/>
      <c r="X47" s="13"/>
      <c r="Z47" s="13"/>
      <c r="AA47" s="13"/>
      <c r="AB47" s="13"/>
      <c r="AC47" s="13"/>
      <c r="AF47" s="13"/>
    </row>
    <row r="48" spans="7:32" x14ac:dyDescent="0.25">
      <c r="G48" t="s">
        <v>20</v>
      </c>
      <c r="H48" s="17">
        <v>0.11668366347315837</v>
      </c>
      <c r="I48" s="17">
        <v>6.1789990067882196E-2</v>
      </c>
      <c r="J48" s="17">
        <v>0.11660087352672382</v>
      </c>
      <c r="K48" s="17">
        <v>0.10384318795261928</v>
      </c>
      <c r="L48" s="17">
        <v>2.4485206241951392E-2</v>
      </c>
      <c r="M48" s="17">
        <v>7.0724674328051185E-2</v>
      </c>
      <c r="N48" s="17">
        <v>7.0444328506014953E-2</v>
      </c>
      <c r="O48" s="17">
        <v>6.2209596902543358E-2</v>
      </c>
      <c r="P48" s="17">
        <v>7.0760781810124393E-2</v>
      </c>
      <c r="Q48" s="17">
        <v>7.0322315596411417E-2</v>
      </c>
      <c r="R48" s="17">
        <v>7.0401498136822727E-2</v>
      </c>
      <c r="S48" s="17">
        <v>8.4501938766944881E-2</v>
      </c>
      <c r="W48" s="13"/>
      <c r="X48" s="13"/>
      <c r="Z48" s="13"/>
      <c r="AA48" s="13"/>
      <c r="AB48" s="13"/>
      <c r="AC48" s="13"/>
      <c r="AF48" s="13"/>
    </row>
    <row r="49" spans="2:32" x14ac:dyDescent="0.25">
      <c r="G49" t="s">
        <v>21</v>
      </c>
      <c r="H49" s="17">
        <v>2.5070633732445384</v>
      </c>
      <c r="I49" s="17">
        <v>1.7615288931238109</v>
      </c>
      <c r="J49" s="17">
        <v>2.2118140183506139</v>
      </c>
      <c r="K49" s="17">
        <v>10.866126473117712</v>
      </c>
      <c r="L49" s="17">
        <v>5.2393217409058626E-2</v>
      </c>
      <c r="M49" s="17">
        <v>2.1583379333383763</v>
      </c>
      <c r="N49" s="17">
        <v>1.0988820043637157</v>
      </c>
      <c r="O49" s="17">
        <v>1.0248034252853051</v>
      </c>
      <c r="P49" s="17">
        <v>0.95622726976610817</v>
      </c>
      <c r="Q49" s="17">
        <v>2.5940744151219288</v>
      </c>
      <c r="R49" s="17">
        <v>2.5970712147336346</v>
      </c>
      <c r="S49" s="17">
        <v>3.1454641852462211</v>
      </c>
      <c r="W49" s="13"/>
      <c r="X49" s="13"/>
      <c r="Z49" s="13"/>
      <c r="AA49" s="13"/>
      <c r="AB49" s="13"/>
      <c r="AC49" s="13"/>
      <c r="AF49" s="13"/>
    </row>
    <row r="50" spans="2:32" x14ac:dyDescent="0.25">
      <c r="G50" t="s">
        <v>22</v>
      </c>
      <c r="H50" s="17">
        <v>0.66132146568294548</v>
      </c>
      <c r="I50" s="17">
        <v>0.61616955963602993</v>
      </c>
      <c r="J50" s="17">
        <v>0.64610505822635877</v>
      </c>
      <c r="K50" s="17">
        <v>0.77264423915667679</v>
      </c>
      <c r="L50" s="17">
        <v>8.222321666942474E-2</v>
      </c>
      <c r="M50" s="17">
        <v>1.228166832532938</v>
      </c>
      <c r="N50" s="17">
        <v>1.0796958563421273</v>
      </c>
      <c r="O50" s="17">
        <v>0.57139010007467339</v>
      </c>
      <c r="P50" s="17">
        <v>1.8489331947967931</v>
      </c>
      <c r="Q50" s="17">
        <v>0.20004562363597087</v>
      </c>
      <c r="R50" s="17">
        <v>0.83696801328602621</v>
      </c>
      <c r="S50" s="17">
        <v>2.6362717829551325</v>
      </c>
      <c r="W50" s="13"/>
      <c r="X50" s="13"/>
      <c r="Z50" s="13"/>
      <c r="AA50" s="13"/>
      <c r="AB50" s="13"/>
      <c r="AC50" s="13"/>
      <c r="AF50" s="13"/>
    </row>
    <row r="51" spans="2:32" x14ac:dyDescent="0.25">
      <c r="G51" t="s">
        <v>23</v>
      </c>
      <c r="H51" s="17">
        <v>1.0666512296669726</v>
      </c>
      <c r="I51" s="17">
        <v>6.0391482884985681</v>
      </c>
      <c r="J51" s="17">
        <v>0.43594289143856185</v>
      </c>
      <c r="K51" s="17">
        <v>0.81171128213896115</v>
      </c>
      <c r="L51" s="17">
        <v>7.3187791255079571E-2</v>
      </c>
      <c r="M51" s="17">
        <v>2.0835947235687726</v>
      </c>
      <c r="N51" s="17">
        <v>0.65675585513374202</v>
      </c>
      <c r="O51" s="17">
        <v>0.68663208385126928</v>
      </c>
      <c r="P51" s="17">
        <v>1.7900428293640651</v>
      </c>
      <c r="Q51" s="17">
        <v>0.95879058172779508</v>
      </c>
      <c r="R51" s="17">
        <v>1.2250385558109167</v>
      </c>
      <c r="S51" s="17">
        <v>0.97473422554472988</v>
      </c>
      <c r="W51" s="13"/>
      <c r="X51" s="13"/>
      <c r="Z51" s="13"/>
      <c r="AA51" s="13"/>
      <c r="AB51" s="13"/>
      <c r="AC51" s="13"/>
      <c r="AF51" s="13"/>
    </row>
    <row r="52" spans="2:32" x14ac:dyDescent="0.25">
      <c r="G52" t="s">
        <v>24</v>
      </c>
      <c r="H52" s="16">
        <v>453.04644543730689</v>
      </c>
      <c r="I52" s="16">
        <v>1453.0320471989787</v>
      </c>
      <c r="J52" s="16">
        <v>368.32472314567758</v>
      </c>
      <c r="K52" s="16">
        <v>201.41375037885419</v>
      </c>
      <c r="L52" s="17">
        <v>6.0459572997432778</v>
      </c>
      <c r="M52" s="16">
        <v>779.96506895694426</v>
      </c>
      <c r="N52" s="16">
        <v>889.57661271288316</v>
      </c>
      <c r="O52" s="16">
        <v>106.03613984914691</v>
      </c>
      <c r="P52" s="16">
        <v>137.18448229738925</v>
      </c>
      <c r="Q52" s="16">
        <v>603.90653762155637</v>
      </c>
      <c r="R52" s="16">
        <v>634.83472773437143</v>
      </c>
      <c r="S52" s="16">
        <v>721.83338050976715</v>
      </c>
      <c r="W52" s="13"/>
      <c r="X52" s="13"/>
      <c r="Z52" s="13"/>
      <c r="AA52" s="13"/>
      <c r="AB52" s="13"/>
      <c r="AC52" s="13"/>
      <c r="AF52" s="13"/>
    </row>
    <row r="53" spans="2:32" x14ac:dyDescent="0.25">
      <c r="G53" t="s">
        <v>25</v>
      </c>
      <c r="H53" s="18">
        <v>33.554800986726249</v>
      </c>
      <c r="I53" s="18">
        <v>74.167391306656938</v>
      </c>
      <c r="J53" s="18">
        <v>28.046480998447823</v>
      </c>
      <c r="K53" s="18">
        <v>137.73805366102684</v>
      </c>
      <c r="L53" s="18">
        <v>0.15585583478850681</v>
      </c>
      <c r="M53" s="18">
        <v>61.301309643646043</v>
      </c>
      <c r="N53" s="18">
        <v>17.329188193754291</v>
      </c>
      <c r="O53" s="18">
        <v>12.32883958636992</v>
      </c>
      <c r="P53" s="18">
        <v>33.036333838384458</v>
      </c>
      <c r="Q53" s="18">
        <v>40.746967899257633</v>
      </c>
      <c r="R53" s="18">
        <v>40.36669112083613</v>
      </c>
      <c r="S53" s="18">
        <v>54.767571043491138</v>
      </c>
      <c r="W53" s="13"/>
      <c r="X53" s="13"/>
      <c r="Z53" s="13"/>
      <c r="AA53" s="13"/>
      <c r="AB53" s="13"/>
      <c r="AC53" s="13"/>
      <c r="AF53" s="13"/>
    </row>
    <row r="54" spans="2:32" x14ac:dyDescent="0.25">
      <c r="G54" t="s">
        <v>26</v>
      </c>
      <c r="H54" s="18">
        <v>73.23119351621294</v>
      </c>
      <c r="I54" s="18">
        <v>147.70294725968623</v>
      </c>
      <c r="J54" s="18">
        <v>65.068290708507149</v>
      </c>
      <c r="K54" s="18">
        <v>268.92739481051558</v>
      </c>
      <c r="L54" s="18">
        <v>0.46752217684178293</v>
      </c>
      <c r="M54" s="18">
        <v>32.753347938073439</v>
      </c>
      <c r="N54" s="18">
        <v>33.110455182311291</v>
      </c>
      <c r="O54" s="18">
        <v>22.519086865453264</v>
      </c>
      <c r="P54" s="18">
        <v>28.359910769105522</v>
      </c>
      <c r="Q54" s="18">
        <v>85.634307242635316</v>
      </c>
      <c r="R54" s="18">
        <v>85.093346564470124</v>
      </c>
      <c r="S54" s="18">
        <v>99.630891905586353</v>
      </c>
      <c r="W54" s="13"/>
      <c r="X54" s="13"/>
      <c r="Z54" s="13"/>
      <c r="AA54" s="13"/>
      <c r="AB54" s="13"/>
      <c r="AC54" s="13"/>
      <c r="AF54" s="13"/>
    </row>
    <row r="55" spans="2:32" x14ac:dyDescent="0.25">
      <c r="G55" t="s">
        <v>27</v>
      </c>
      <c r="H55" s="18">
        <v>9.5180165055866315</v>
      </c>
      <c r="I55" s="18">
        <v>16.222671670543935</v>
      </c>
      <c r="J55" s="18">
        <v>8.4116942826048309</v>
      </c>
      <c r="K55" s="18">
        <v>28.53917514505827</v>
      </c>
      <c r="L55" s="18">
        <v>9.6973790835474916E-2</v>
      </c>
      <c r="M55" s="18">
        <v>8.1491170232950001</v>
      </c>
      <c r="N55" s="18">
        <v>4.3008235811794222</v>
      </c>
      <c r="O55" s="18">
        <v>2.9922226056401509</v>
      </c>
      <c r="P55" s="18">
        <v>4.9603941696522034</v>
      </c>
      <c r="Q55" s="18">
        <v>10.841152875046406</v>
      </c>
      <c r="R55" s="18">
        <v>10.725287293296734</v>
      </c>
      <c r="S55" s="18">
        <v>13.71099764076013</v>
      </c>
      <c r="W55" s="13"/>
      <c r="X55" s="13"/>
      <c r="Z55" s="13"/>
      <c r="AA55" s="13"/>
      <c r="AB55" s="13"/>
      <c r="AC55" s="13"/>
      <c r="AF55" s="13"/>
    </row>
    <row r="56" spans="2:32" x14ac:dyDescent="0.25">
      <c r="G56" t="s">
        <v>28</v>
      </c>
      <c r="H56" s="18">
        <v>39.769101805911546</v>
      </c>
      <c r="I56" s="18">
        <v>58.707263745682027</v>
      </c>
      <c r="J56" s="18">
        <v>35.597544742480075</v>
      </c>
      <c r="K56" s="18">
        <v>93.406105437715127</v>
      </c>
      <c r="L56" s="18">
        <v>0.65088576935698239</v>
      </c>
      <c r="M56" s="18">
        <v>33.156973966817333</v>
      </c>
      <c r="N56" s="18">
        <v>17.948004186428687</v>
      </c>
      <c r="O56" s="18">
        <v>12.84160340556754</v>
      </c>
      <c r="P56" s="18">
        <v>21.015081342343098</v>
      </c>
      <c r="Q56" s="18">
        <v>43.447069811430858</v>
      </c>
      <c r="R56" s="18">
        <v>42.993215460693513</v>
      </c>
      <c r="S56" s="18">
        <v>55.348119998970482</v>
      </c>
      <c r="W56" s="13"/>
      <c r="X56" s="13"/>
      <c r="Z56" s="13"/>
      <c r="AA56" s="13"/>
      <c r="AB56" s="13"/>
      <c r="AC56" s="13"/>
      <c r="AF56" s="13"/>
    </row>
    <row r="57" spans="2:32" x14ac:dyDescent="0.25">
      <c r="G57" t="s">
        <v>29</v>
      </c>
      <c r="H57" s="18">
        <v>9.0725339303722876</v>
      </c>
      <c r="I57" s="18">
        <v>9.356699265829457</v>
      </c>
      <c r="J57" s="18">
        <v>8.3036614290733919</v>
      </c>
      <c r="K57" s="18">
        <v>16.298691364420307</v>
      </c>
      <c r="L57" s="18">
        <v>0.32928941194745875</v>
      </c>
      <c r="M57" s="18">
        <v>6.3532696073413568</v>
      </c>
      <c r="N57" s="18">
        <v>4.1684878284180567</v>
      </c>
      <c r="O57" s="18">
        <v>3.1362851413742869</v>
      </c>
      <c r="P57" s="18">
        <v>4.6320506684194696</v>
      </c>
      <c r="Q57" s="18">
        <v>8.5718608393562103</v>
      </c>
      <c r="R57" s="18">
        <v>8.4588553085960498</v>
      </c>
      <c r="S57" s="18">
        <v>10.806540966515074</v>
      </c>
      <c r="W57" s="13"/>
      <c r="X57" s="13"/>
      <c r="Z57" s="13"/>
      <c r="AA57" s="13"/>
      <c r="AB57" s="13"/>
      <c r="AC57" s="13"/>
      <c r="AF57" s="13"/>
    </row>
    <row r="58" spans="2:32" x14ac:dyDescent="0.25">
      <c r="G58" t="s">
        <v>30</v>
      </c>
      <c r="H58" s="18">
        <v>2.8726433735948436</v>
      </c>
      <c r="I58" s="18">
        <v>2.9064618255705881</v>
      </c>
      <c r="J58" s="18">
        <v>2.7626374908265285</v>
      </c>
      <c r="K58" s="18">
        <v>0.573972732327798</v>
      </c>
      <c r="L58" s="18">
        <v>0.23115113444914562</v>
      </c>
      <c r="M58" s="18">
        <v>1.9168265033618059</v>
      </c>
      <c r="N58" s="18">
        <v>1.358471771562763</v>
      </c>
      <c r="O58" s="18">
        <v>1.044694785603363</v>
      </c>
      <c r="P58" s="18">
        <v>1.4841646792777763</v>
      </c>
      <c r="Q58" s="18">
        <v>2.8089444677565654</v>
      </c>
      <c r="R58" s="18">
        <v>2.7697377661247464</v>
      </c>
      <c r="S58" s="18">
        <v>3.4433970857241789</v>
      </c>
      <c r="W58" s="13"/>
      <c r="X58" s="13"/>
      <c r="Z58" s="13"/>
      <c r="AA58" s="13"/>
      <c r="AB58" s="13"/>
      <c r="AC58" s="13"/>
      <c r="AF58" s="13"/>
    </row>
    <row r="59" spans="2:32" x14ac:dyDescent="0.25">
      <c r="G59" t="s">
        <v>31</v>
      </c>
      <c r="H59" s="18">
        <v>8.7348626375280105</v>
      </c>
      <c r="I59" s="18">
        <v>7.0646236800048294</v>
      </c>
      <c r="J59" s="18">
        <v>8.3311568234351157</v>
      </c>
      <c r="K59" s="18">
        <v>12.942784549314055</v>
      </c>
      <c r="L59" s="18">
        <v>0.61017827142047609</v>
      </c>
      <c r="M59" s="18">
        <v>8.3371693880913895</v>
      </c>
      <c r="N59" s="18">
        <v>4.6363705273959051</v>
      </c>
      <c r="O59" s="18">
        <v>3.7656445725395873</v>
      </c>
      <c r="P59" s="18">
        <v>5.9146765429306454</v>
      </c>
      <c r="Q59" s="18">
        <v>7.4314621456852068</v>
      </c>
      <c r="R59" s="18">
        <v>7.3523947265847358</v>
      </c>
      <c r="S59" s="18">
        <v>9.8326699315386463</v>
      </c>
      <c r="W59" s="13"/>
      <c r="X59" s="13"/>
      <c r="Z59" s="13"/>
      <c r="AA59" s="13"/>
      <c r="AB59" s="13"/>
      <c r="AC59" s="13"/>
      <c r="AF59" s="13"/>
    </row>
    <row r="60" spans="2:32" x14ac:dyDescent="0.25">
      <c r="G60" t="s">
        <v>32</v>
      </c>
      <c r="H60" s="18">
        <v>1.317979449811755</v>
      </c>
      <c r="I60" s="18">
        <v>0.93841993941291568</v>
      </c>
      <c r="J60" s="18">
        <v>1.2818215694028749</v>
      </c>
      <c r="K60" s="18">
        <v>2.2067947984186524</v>
      </c>
      <c r="L60" s="18">
        <v>0.1219821272313313</v>
      </c>
      <c r="M60" s="18">
        <v>1.2283356078051235</v>
      </c>
      <c r="N60" s="18">
        <v>0.77327198224061644</v>
      </c>
      <c r="O60" s="18">
        <v>0.64157297792782575</v>
      </c>
      <c r="P60" s="18">
        <v>0.95742349781937131</v>
      </c>
      <c r="Q60" s="18">
        <v>1.0328853664588757</v>
      </c>
      <c r="R60" s="18">
        <v>1.0192077989194153</v>
      </c>
      <c r="S60" s="18">
        <v>1.3757718529572338</v>
      </c>
      <c r="W60" s="13"/>
      <c r="X60" s="13"/>
      <c r="Z60" s="13"/>
      <c r="AA60" s="13"/>
      <c r="AB60" s="13"/>
      <c r="AC60" s="13"/>
      <c r="AF60" s="13"/>
    </row>
    <row r="61" spans="2:32" x14ac:dyDescent="0.25">
      <c r="G61" t="s">
        <v>33</v>
      </c>
      <c r="H61" s="18">
        <v>7.4995255401736669</v>
      </c>
      <c r="I61" s="18">
        <v>4.8497016214312545</v>
      </c>
      <c r="J61" s="18">
        <v>7.4100000599274409</v>
      </c>
      <c r="K61" s="18">
        <v>13.509914995302958</v>
      </c>
      <c r="L61" s="18">
        <v>0.88678935668688608</v>
      </c>
      <c r="M61" s="18">
        <v>7.8379883336596379</v>
      </c>
      <c r="N61" s="18">
        <v>4.8740486652538761</v>
      </c>
      <c r="O61" s="18">
        <v>4.1542136535521932</v>
      </c>
      <c r="P61" s="18">
        <v>6.2427912452099372</v>
      </c>
      <c r="Q61" s="18">
        <v>5.4922309870533326</v>
      </c>
      <c r="R61" s="18">
        <v>5.4475080579753028</v>
      </c>
      <c r="S61" s="18">
        <v>7.5834626899621327</v>
      </c>
      <c r="W61" s="13"/>
      <c r="X61" s="13"/>
      <c r="Z61" s="13"/>
      <c r="AA61" s="13"/>
      <c r="AB61" s="13"/>
      <c r="AC61" s="13"/>
      <c r="AF61" s="13"/>
    </row>
    <row r="62" spans="2:32" x14ac:dyDescent="0.25">
      <c r="B62" s="12"/>
      <c r="G62" t="s">
        <v>34</v>
      </c>
      <c r="H62" s="18">
        <v>1.4663858676859136</v>
      </c>
      <c r="I62" s="18">
        <v>0.89829762629522081</v>
      </c>
      <c r="J62" s="18">
        <v>1.4907132860739978</v>
      </c>
      <c r="K62" s="18">
        <v>2.8768178015569439</v>
      </c>
      <c r="L62" s="18">
        <v>0.20707428772409336</v>
      </c>
      <c r="M62" s="18">
        <v>1.8417452026411651</v>
      </c>
      <c r="N62" s="18">
        <v>1.0588654709056065</v>
      </c>
      <c r="O62" s="18">
        <v>0.92551311622056842</v>
      </c>
      <c r="P62" s="18">
        <v>1.4529864472658438</v>
      </c>
      <c r="Q62" s="18">
        <v>1.0206463527627605</v>
      </c>
      <c r="R62" s="18">
        <v>1.0130401956404749</v>
      </c>
      <c r="S62" s="18">
        <v>1.4956383340564401</v>
      </c>
      <c r="W62" s="13"/>
      <c r="X62" s="13"/>
      <c r="Z62" s="13"/>
      <c r="AA62" s="13"/>
      <c r="AB62" s="13"/>
      <c r="AC62" s="13"/>
      <c r="AF62" s="13"/>
    </row>
    <row r="63" spans="2:32" x14ac:dyDescent="0.25">
      <c r="G63" t="s">
        <v>35</v>
      </c>
      <c r="H63" s="18">
        <v>3.8298035210661796</v>
      </c>
      <c r="I63" s="18">
        <v>2.2282274055437314</v>
      </c>
      <c r="J63" s="18">
        <v>3.9725301934973376</v>
      </c>
      <c r="K63" s="18">
        <v>8.4556517262900996</v>
      </c>
      <c r="L63" s="18">
        <v>0.61025313294910288</v>
      </c>
      <c r="M63" s="18">
        <v>5.2529175918264892</v>
      </c>
      <c r="N63" s="18">
        <v>2.9881733556054759</v>
      </c>
      <c r="O63" s="18">
        <v>2.6781093867197758</v>
      </c>
      <c r="P63" s="18">
        <v>4.2253888389427097</v>
      </c>
      <c r="Q63" s="18">
        <v>2.5568574914276163</v>
      </c>
      <c r="R63" s="18">
        <v>2.5271697332634959</v>
      </c>
      <c r="S63" s="18">
        <v>3.8825482937221065</v>
      </c>
      <c r="T63" s="6"/>
      <c r="AB63" s="13"/>
      <c r="AC63" s="13"/>
      <c r="AF63" s="13"/>
    </row>
    <row r="64" spans="2:32" x14ac:dyDescent="0.25">
      <c r="G64" t="s">
        <v>36</v>
      </c>
      <c r="H64" s="18">
        <v>0.53440517511367946</v>
      </c>
      <c r="I64" s="18">
        <v>0.30013214321801029</v>
      </c>
      <c r="J64" s="18">
        <v>0.56556157004917962</v>
      </c>
      <c r="K64" s="18">
        <v>1.3412985617893729</v>
      </c>
      <c r="L64" s="18">
        <v>9.2768999289325457E-2</v>
      </c>
      <c r="M64" s="18">
        <v>0.75095239592191843</v>
      </c>
      <c r="N64" s="18">
        <v>0.44257234279785418</v>
      </c>
      <c r="O64" s="18">
        <v>0.40018104231812929</v>
      </c>
      <c r="P64" s="18">
        <v>0.6161504972219527</v>
      </c>
      <c r="Q64" s="18">
        <v>0.34646394634771682</v>
      </c>
      <c r="R64" s="18">
        <v>0.34279361587963142</v>
      </c>
      <c r="S64" s="18">
        <v>0.53067663217430261</v>
      </c>
      <c r="T64" s="6"/>
      <c r="AB64" s="13"/>
      <c r="AC64" s="13"/>
      <c r="AF64" s="13"/>
    </row>
    <row r="65" spans="7:32" x14ac:dyDescent="0.25">
      <c r="G65" t="s">
        <v>37</v>
      </c>
      <c r="H65" s="18">
        <v>3.2174788899299411</v>
      </c>
      <c r="I65" s="18">
        <v>1.7884768940900488</v>
      </c>
      <c r="J65" s="18">
        <v>3.4728961042105517</v>
      </c>
      <c r="K65" s="18">
        <v>8.7396063327248239</v>
      </c>
      <c r="L65" s="18">
        <v>0.59728596201652706</v>
      </c>
      <c r="M65" s="18">
        <v>4.645421486642519</v>
      </c>
      <c r="N65" s="18">
        <v>2.8333835903962088</v>
      </c>
      <c r="O65" s="18">
        <v>2.5668140639625316</v>
      </c>
      <c r="P65" s="18">
        <v>3.8825828095628094</v>
      </c>
      <c r="Q65" s="18">
        <v>2.0652956836212417</v>
      </c>
      <c r="R65" s="18">
        <v>2.0461838585250542</v>
      </c>
      <c r="S65" s="18">
        <v>3.1763978244440785</v>
      </c>
      <c r="T65" s="6"/>
      <c r="AB65" s="13"/>
      <c r="AC65" s="13"/>
      <c r="AF65" s="13"/>
    </row>
    <row r="66" spans="7:32" x14ac:dyDescent="0.25">
      <c r="G66" t="s">
        <v>38</v>
      </c>
      <c r="H66" s="18">
        <v>0.45533464732759038</v>
      </c>
      <c r="I66" s="18">
        <v>0.25407371464670286</v>
      </c>
      <c r="J66" s="18">
        <v>0.4954676748694849</v>
      </c>
      <c r="K66" s="18">
        <v>1.2679001191848609</v>
      </c>
      <c r="L66" s="18">
        <v>8.9426527052631682E-2</v>
      </c>
      <c r="M66" s="18">
        <v>0.71145277261822037</v>
      </c>
      <c r="N66" s="18">
        <v>0.42107454188635263</v>
      </c>
      <c r="O66" s="18">
        <v>0.38915037448993667</v>
      </c>
      <c r="P66" s="18">
        <v>0.60087419608784642</v>
      </c>
      <c r="Q66" s="18">
        <v>0.28791282532444901</v>
      </c>
      <c r="R66" s="18">
        <v>0.28731860143953197</v>
      </c>
      <c r="S66" s="18">
        <v>0.46394614730204181</v>
      </c>
      <c r="T66" s="6"/>
      <c r="AB66" s="13"/>
      <c r="AC66" s="13"/>
      <c r="AF66" s="13"/>
    </row>
    <row r="67" spans="7:32" x14ac:dyDescent="0.25">
      <c r="G67" t="s">
        <v>39</v>
      </c>
      <c r="H67" s="18">
        <v>7.1293584233183358</v>
      </c>
      <c r="I67" s="18">
        <v>8.9416495013895805</v>
      </c>
      <c r="J67" s="18">
        <v>6.6033392704787399</v>
      </c>
      <c r="K67" s="18">
        <v>34.585826536970544</v>
      </c>
      <c r="L67" s="18">
        <v>0.10767129666232451</v>
      </c>
      <c r="M67" s="18">
        <v>2.6821368957631879</v>
      </c>
      <c r="N67" s="18">
        <v>2.7340584263050296</v>
      </c>
      <c r="O67" s="18">
        <v>2.0552153154410444</v>
      </c>
      <c r="P67" s="18">
        <v>2.42909640903336</v>
      </c>
      <c r="Q67" s="18">
        <v>8.1489606035940731</v>
      </c>
      <c r="R67" s="18">
        <v>8.2088606863322884</v>
      </c>
      <c r="S67" s="18">
        <v>9.5300567442443924</v>
      </c>
      <c r="T67" s="6"/>
      <c r="AB67" s="13"/>
      <c r="AC67" s="13"/>
      <c r="AF67" s="13"/>
    </row>
    <row r="68" spans="7:32" x14ac:dyDescent="0.25">
      <c r="G68" t="s">
        <v>40</v>
      </c>
      <c r="H68" s="18">
        <v>2.5143224163522171</v>
      </c>
      <c r="I68" s="18">
        <v>5.1460804041102959</v>
      </c>
      <c r="J68" s="18">
        <v>2.1790956717364676</v>
      </c>
      <c r="K68" s="18">
        <v>14.395238172019708</v>
      </c>
      <c r="L68" s="18">
        <v>4.166544722972074E-3</v>
      </c>
      <c r="M68" s="18">
        <v>1.2041286053915172</v>
      </c>
      <c r="N68" s="18">
        <v>1.2528850085108425</v>
      </c>
      <c r="O68" s="18">
        <v>0.79289518441291018</v>
      </c>
      <c r="P68" s="18">
        <v>0.92547757136779685</v>
      </c>
      <c r="Q68" s="18">
        <v>3.0280360056136137</v>
      </c>
      <c r="R68" s="18">
        <v>3.013077723822092</v>
      </c>
      <c r="S68" s="18">
        <v>3.5716705644109479</v>
      </c>
      <c r="T68" s="6"/>
      <c r="AB68" s="13"/>
      <c r="AC68" s="13"/>
      <c r="AF68" s="13"/>
    </row>
    <row r="69" spans="7:32" x14ac:dyDescent="0.25">
      <c r="G69" t="s">
        <v>41</v>
      </c>
      <c r="H69" s="18">
        <v>1.7621874145500984</v>
      </c>
      <c r="I69" s="18">
        <v>1.684037492315581</v>
      </c>
      <c r="J69" s="18">
        <v>0.55332568091601697</v>
      </c>
      <c r="K69" s="18">
        <v>1.2918487474775946</v>
      </c>
      <c r="L69" s="18">
        <v>0.49766569430110702</v>
      </c>
      <c r="M69" s="18">
        <v>1.0171949231744963</v>
      </c>
      <c r="N69" s="18">
        <v>0.27308661215914481</v>
      </c>
      <c r="O69" s="18">
        <v>1.4726762278472887</v>
      </c>
      <c r="P69" s="18">
        <v>0.24159088713522159</v>
      </c>
      <c r="Q69" s="18">
        <v>0.92703833206572839</v>
      </c>
      <c r="R69" s="18">
        <v>1.058845877752651</v>
      </c>
      <c r="S69" s="18">
        <v>1.3209806813260818</v>
      </c>
      <c r="T69" s="6"/>
      <c r="AB69" s="13"/>
      <c r="AC69" s="13"/>
      <c r="AF69" s="13"/>
    </row>
    <row r="70" spans="7:32" x14ac:dyDescent="0.25">
      <c r="G70" t="s">
        <v>42</v>
      </c>
      <c r="H70" s="18">
        <v>0.13505805530665407</v>
      </c>
      <c r="I70" s="18">
        <v>0.56176560889383098</v>
      </c>
      <c r="J70" s="18">
        <v>4.6788373958915372E-2</v>
      </c>
      <c r="K70" s="18">
        <v>3.431251679017405</v>
      </c>
      <c r="L70" s="18">
        <v>1.2752246349834007E-2</v>
      </c>
      <c r="M70" s="18">
        <v>1.4041615271210786</v>
      </c>
      <c r="N70" s="18">
        <v>0.13356835047103208</v>
      </c>
      <c r="O70" s="18">
        <v>0.19345897165458958</v>
      </c>
      <c r="P70" s="18">
        <v>3.2449474140660489E-2</v>
      </c>
      <c r="Q70" s="18">
        <v>7.2585323711503197E-2</v>
      </c>
      <c r="R70" s="18">
        <v>0.11503602996410009</v>
      </c>
      <c r="S70" s="18">
        <v>0.24421511427462528</v>
      </c>
      <c r="T70" s="6"/>
      <c r="AB70" s="13"/>
      <c r="AC70" s="13"/>
      <c r="AF70" s="13"/>
    </row>
    <row r="71" spans="7:32" x14ac:dyDescent="0.25">
      <c r="G71" t="s">
        <v>43</v>
      </c>
      <c r="H71" s="18">
        <v>4.9681020565406824</v>
      </c>
      <c r="I71" s="18">
        <v>10.895500793025734</v>
      </c>
      <c r="J71" s="18">
        <v>4.648101342808566</v>
      </c>
      <c r="K71" s="18">
        <v>15.27339254489895</v>
      </c>
      <c r="L71" s="18">
        <v>0.18553319944114</v>
      </c>
      <c r="M71" s="18">
        <v>7.1220406524984359</v>
      </c>
      <c r="N71" s="18">
        <v>2.4326028127071568</v>
      </c>
      <c r="O71" s="18">
        <v>1.5863546570020863</v>
      </c>
      <c r="P71" s="18">
        <v>2.5467323609977699</v>
      </c>
      <c r="Q71" s="18">
        <v>2.8307905449896196</v>
      </c>
      <c r="R71" s="18">
        <v>2.9555710770993371</v>
      </c>
      <c r="S71" s="18">
        <v>3.908510262498059</v>
      </c>
      <c r="T71" s="6"/>
      <c r="AB71" s="13"/>
      <c r="AC71" s="13"/>
      <c r="AF71" s="13"/>
    </row>
    <row r="72" spans="7:32" x14ac:dyDescent="0.25">
      <c r="G72" t="s">
        <v>44</v>
      </c>
      <c r="H72" s="18">
        <v>5.100832734804002E-3</v>
      </c>
      <c r="I72" s="18">
        <v>1.048341992727197E-2</v>
      </c>
      <c r="J72" s="18">
        <v>4.9872379842108962E-3</v>
      </c>
      <c r="K72" s="18">
        <v>1.5887149994505294E-2</v>
      </c>
      <c r="L72" s="18">
        <v>4.0556341847610795E-3</v>
      </c>
      <c r="M72" s="18">
        <v>5.5536295968437115E-2</v>
      </c>
      <c r="N72" s="18">
        <v>8.6474310114085691E-3</v>
      </c>
      <c r="O72" s="18">
        <v>7.6871568710807948E-3</v>
      </c>
      <c r="P72" s="18">
        <v>8.4381254461541894E-3</v>
      </c>
      <c r="Q72" s="18">
        <v>5.7263874643419402E-3</v>
      </c>
      <c r="R72" s="18">
        <v>5.7839219807409633E-3</v>
      </c>
      <c r="S72" s="18">
        <v>9.3812030155085782E-3</v>
      </c>
      <c r="T72" s="6"/>
      <c r="AB72" s="13"/>
      <c r="AC72" s="13"/>
      <c r="AF72" s="13"/>
    </row>
    <row r="73" spans="7:32" x14ac:dyDescent="0.25">
      <c r="G73" t="s">
        <v>45</v>
      </c>
      <c r="H73" s="18">
        <v>3.1448263334636759</v>
      </c>
      <c r="I73" s="18">
        <v>9.3457928452278161</v>
      </c>
      <c r="J73" s="18">
        <v>2.6664072321512124</v>
      </c>
      <c r="K73" s="18">
        <v>28.643920408038944</v>
      </c>
      <c r="L73" s="18">
        <v>4.6281280602495792E-3</v>
      </c>
      <c r="M73" s="18">
        <v>1.8241374971171656</v>
      </c>
      <c r="N73" s="18">
        <v>1.9147338211285085</v>
      </c>
      <c r="O73" s="18">
        <v>1.1413634211935064</v>
      </c>
      <c r="P73" s="18">
        <v>1.3760159395157172</v>
      </c>
      <c r="Q73" s="18">
        <v>2.6909034139298957</v>
      </c>
      <c r="R73" s="18">
        <v>2.6693938438291926</v>
      </c>
      <c r="S73" s="18">
        <v>3.1501773733351808</v>
      </c>
      <c r="T73" s="6"/>
      <c r="AB73" s="13"/>
      <c r="AC73" s="13"/>
      <c r="AF73" s="13"/>
    </row>
    <row r="74" spans="7:32" x14ac:dyDescent="0.25">
      <c r="G74" t="s">
        <v>46</v>
      </c>
      <c r="H74" s="18">
        <v>0.92606706814836592</v>
      </c>
      <c r="I74" s="18">
        <v>1.307229713132489</v>
      </c>
      <c r="J74" s="18">
        <v>0.82657452728890779</v>
      </c>
      <c r="K74" s="18">
        <v>6.0869277534072799</v>
      </c>
      <c r="L74" s="18">
        <v>2.8942149122265871E-2</v>
      </c>
      <c r="M74" s="18">
        <v>0.89277929134703782</v>
      </c>
      <c r="N74" s="18">
        <v>0.88174509900386766</v>
      </c>
      <c r="O74" s="18">
        <v>0.31938326634408021</v>
      </c>
      <c r="P74" s="18">
        <v>1.0945523429044124</v>
      </c>
      <c r="Q74" s="18">
        <v>0.88099146759040903</v>
      </c>
      <c r="R74" s="18">
        <v>0.94982425409335414</v>
      </c>
      <c r="S74" s="18">
        <v>1.3860546781724246</v>
      </c>
      <c r="T74" s="6"/>
      <c r="AB74" s="13"/>
      <c r="AC74" s="13"/>
      <c r="AF74" s="13"/>
    </row>
    <row r="75" spans="7:32" x14ac:dyDescent="0.25"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6"/>
      <c r="AB75" s="13"/>
      <c r="AC75" s="13"/>
      <c r="AF75" s="13"/>
    </row>
    <row r="76" spans="7:32" x14ac:dyDescent="0.25">
      <c r="H76" s="11" t="s">
        <v>51</v>
      </c>
      <c r="I76" s="11" t="s">
        <v>52</v>
      </c>
      <c r="J76" s="11" t="s">
        <v>53</v>
      </c>
      <c r="K76" s="11" t="s">
        <v>50</v>
      </c>
      <c r="L76" s="62" t="s">
        <v>54</v>
      </c>
      <c r="M76" s="62" t="s">
        <v>58</v>
      </c>
      <c r="N76" s="11" t="s">
        <v>59</v>
      </c>
      <c r="O76" s="11" t="s">
        <v>60</v>
      </c>
      <c r="P76" s="11" t="s">
        <v>57</v>
      </c>
      <c r="Q76" s="11" t="s">
        <v>61</v>
      </c>
      <c r="R76" s="11" t="s">
        <v>62</v>
      </c>
      <c r="S76" s="11" t="s">
        <v>63</v>
      </c>
      <c r="T76" s="6"/>
      <c r="AB76" s="13"/>
      <c r="AC76" s="13"/>
      <c r="AF76" s="13"/>
    </row>
    <row r="77" spans="7:32" x14ac:dyDescent="0.25">
      <c r="G77" s="20" t="s">
        <v>93</v>
      </c>
      <c r="H77" s="22">
        <v>43.236181849786362</v>
      </c>
      <c r="I77" s="22">
        <v>30.5279577472397</v>
      </c>
      <c r="J77" s="22">
        <v>16.892472158281755</v>
      </c>
      <c r="K77" s="22">
        <v>278.09732685721627</v>
      </c>
      <c r="L77" s="22">
        <v>2.3046763604108738</v>
      </c>
      <c r="M77" s="22">
        <v>49.659763948971225</v>
      </c>
      <c r="N77" s="22">
        <v>15.880382575127395</v>
      </c>
      <c r="O77" s="22">
        <v>16.616513987242374</v>
      </c>
      <c r="P77" s="22">
        <v>43.084369532752703</v>
      </c>
      <c r="Q77" s="22">
        <v>46.451321369876496</v>
      </c>
      <c r="R77" s="22">
        <v>52.116897163835944</v>
      </c>
      <c r="S77" s="22">
        <v>64.738671349888151</v>
      </c>
      <c r="T77" s="6"/>
      <c r="AB77" s="13"/>
      <c r="AC77" s="13"/>
      <c r="AF77" s="13"/>
    </row>
    <row r="78" spans="7:32" x14ac:dyDescent="0.25">
      <c r="G78" s="20" t="s">
        <v>94</v>
      </c>
      <c r="H78" s="22">
        <v>393.41891306834293</v>
      </c>
      <c r="I78" s="22">
        <v>995.86541162465528</v>
      </c>
      <c r="J78" s="22">
        <v>480.93921310558568</v>
      </c>
      <c r="K78" s="22">
        <v>162.69232495592107</v>
      </c>
      <c r="L78" s="22">
        <v>60.565595806217857</v>
      </c>
      <c r="M78" s="22">
        <v>326.46080209488849</v>
      </c>
      <c r="N78" s="22">
        <v>324.69949497111708</v>
      </c>
      <c r="O78" s="22">
        <v>178.41442154075312</v>
      </c>
      <c r="P78" s="22">
        <v>295.24466401994727</v>
      </c>
      <c r="Q78" s="22">
        <v>637.16815573703673</v>
      </c>
      <c r="R78" s="22">
        <v>667.56657843743824</v>
      </c>
      <c r="S78" s="22">
        <v>772.24112184365379</v>
      </c>
      <c r="T78" s="6"/>
      <c r="AB78" s="13"/>
      <c r="AC78" s="13"/>
      <c r="AF78" s="13"/>
    </row>
    <row r="79" spans="7:32" x14ac:dyDescent="0.25">
      <c r="G79" s="20" t="s">
        <v>91</v>
      </c>
      <c r="H79" s="23">
        <v>0.31786689526426759</v>
      </c>
      <c r="I79" s="27">
        <v>8.866981444545835E-2</v>
      </c>
      <c r="J79" s="23">
        <v>0.10158775169170144</v>
      </c>
      <c r="K79" s="28">
        <v>4.947768937327198</v>
      </c>
      <c r="L79" s="23">
        <v>0.11005296606042159</v>
      </c>
      <c r="M79" s="23">
        <v>0.43997219843865248</v>
      </c>
      <c r="N79" s="23">
        <v>0.14145548692802212</v>
      </c>
      <c r="O79" s="23">
        <v>0.26936715033380726</v>
      </c>
      <c r="P79" s="23">
        <v>0.42207221360851988</v>
      </c>
      <c r="Q79" s="23">
        <v>0.2108438806874556</v>
      </c>
      <c r="R79" s="23">
        <v>0.22578780907879967</v>
      </c>
      <c r="S79" s="23">
        <v>0.24245420401618251</v>
      </c>
      <c r="T79" s="6"/>
    </row>
    <row r="80" spans="7:32" x14ac:dyDescent="0.25">
      <c r="G80" s="29" t="s">
        <v>87</v>
      </c>
      <c r="H80" s="24">
        <v>0.70446000000000009</v>
      </c>
      <c r="I80" s="24">
        <v>0.70506000000000002</v>
      </c>
      <c r="J80" s="24">
        <v>0.70411000000000001</v>
      </c>
      <c r="K80" s="24">
        <v>0.71214500000000003</v>
      </c>
      <c r="L80" s="24">
        <v>0.703627</v>
      </c>
      <c r="M80" s="24">
        <v>0.70442300000000002</v>
      </c>
      <c r="N80" s="24">
        <v>0.70416000000000012</v>
      </c>
      <c r="O80" s="24">
        <v>0.70402399999999998</v>
      </c>
      <c r="P80" s="24">
        <v>0.70436300000000007</v>
      </c>
      <c r="Q80" s="24">
        <v>0.70360800000000001</v>
      </c>
      <c r="R80" s="24">
        <v>0.70359700000000003</v>
      </c>
      <c r="S80" s="24">
        <v>0.70365200000000006</v>
      </c>
      <c r="T80" s="6"/>
      <c r="V80" s="12"/>
    </row>
    <row r="81" spans="7:19" x14ac:dyDescent="0.25">
      <c r="G81" s="20" t="s">
        <v>88</v>
      </c>
      <c r="H81" s="30">
        <v>14</v>
      </c>
      <c r="I81" s="30">
        <v>13</v>
      </c>
      <c r="J81" s="30">
        <v>19</v>
      </c>
      <c r="K81" s="30">
        <v>18</v>
      </c>
      <c r="L81" s="30">
        <v>17</v>
      </c>
      <c r="M81" s="30">
        <v>22</v>
      </c>
      <c r="N81" s="30">
        <v>18</v>
      </c>
      <c r="O81" s="30">
        <v>14</v>
      </c>
      <c r="P81" s="30">
        <v>18</v>
      </c>
      <c r="Q81" s="30">
        <v>24</v>
      </c>
      <c r="R81" s="30">
        <v>22</v>
      </c>
      <c r="S81" s="30">
        <v>20</v>
      </c>
    </row>
    <row r="82" spans="7:19" x14ac:dyDescent="0.25">
      <c r="G82" s="20" t="s">
        <v>95</v>
      </c>
      <c r="H82" s="25">
        <v>9.0725339303722876</v>
      </c>
      <c r="I82" s="25">
        <v>9.356699265829457</v>
      </c>
      <c r="J82" s="25">
        <v>8.3036614290733919</v>
      </c>
      <c r="K82" s="25">
        <v>16.298691364420307</v>
      </c>
      <c r="L82" s="25">
        <v>0.32928941194745875</v>
      </c>
      <c r="M82" s="25">
        <v>6.3532696073413568</v>
      </c>
      <c r="N82" s="25">
        <v>4.1684878284180567</v>
      </c>
      <c r="O82" s="25">
        <v>3.1362851413742869</v>
      </c>
      <c r="P82" s="25">
        <v>4.6320506684194696</v>
      </c>
      <c r="Q82" s="25">
        <v>8.5718608393562103</v>
      </c>
      <c r="R82" s="25">
        <v>8.4588553085960498</v>
      </c>
      <c r="S82" s="25">
        <v>10.806540966515074</v>
      </c>
    </row>
    <row r="83" spans="7:19" x14ac:dyDescent="0.25">
      <c r="G83" s="20" t="s">
        <v>96</v>
      </c>
      <c r="H83" s="25">
        <v>39.769101805911546</v>
      </c>
      <c r="I83" s="25">
        <v>58.707263745682027</v>
      </c>
      <c r="J83" s="25">
        <v>35.597544742480075</v>
      </c>
      <c r="K83" s="25">
        <v>93.406105437715127</v>
      </c>
      <c r="L83" s="25">
        <v>0.65088576935698239</v>
      </c>
      <c r="M83" s="25">
        <v>33.156973966817333</v>
      </c>
      <c r="N83" s="25">
        <v>17.948004186428687</v>
      </c>
      <c r="O83" s="25">
        <v>12.84160340556754</v>
      </c>
      <c r="P83" s="25">
        <v>21.015081342343098</v>
      </c>
      <c r="Q83" s="25">
        <v>43.447069811430858</v>
      </c>
      <c r="R83" s="25">
        <v>42.993215460693513</v>
      </c>
      <c r="S83" s="25">
        <v>55.348119998970482</v>
      </c>
    </row>
    <row r="84" spans="7:19" x14ac:dyDescent="0.25">
      <c r="G84" s="20" t="s">
        <v>92</v>
      </c>
      <c r="H84" s="23">
        <f>0.6049*H82/H83</f>
        <v>0.13799596986790452</v>
      </c>
      <c r="I84" s="23">
        <f t="shared" ref="I84:S84" si="3">0.6049*I82/I83</f>
        <v>9.6408298135280179E-2</v>
      </c>
      <c r="J84" s="23">
        <f t="shared" si="3"/>
        <v>0.14110200112909674</v>
      </c>
      <c r="K84" s="23">
        <f t="shared" si="3"/>
        <v>0.10555068493795682</v>
      </c>
      <c r="L84" s="23">
        <f t="shared" si="3"/>
        <v>0.30602476604120121</v>
      </c>
      <c r="M84" s="23">
        <f t="shared" si="3"/>
        <v>0.11590601691598447</v>
      </c>
      <c r="N84" s="23">
        <f t="shared" si="3"/>
        <v>0.14049017713717263</v>
      </c>
      <c r="O84" s="23">
        <f t="shared" si="3"/>
        <v>0.14773380099830777</v>
      </c>
      <c r="P84" s="23">
        <f t="shared" si="3"/>
        <v>0.13332936493000189</v>
      </c>
      <c r="Q84" s="23">
        <f t="shared" si="3"/>
        <v>0.11934334453925302</v>
      </c>
      <c r="R84" s="23">
        <f t="shared" si="3"/>
        <v>0.11901323316577106</v>
      </c>
      <c r="S84" s="23">
        <f t="shared" si="3"/>
        <v>0.1181047636444844</v>
      </c>
    </row>
    <row r="85" spans="7:19" x14ac:dyDescent="0.25">
      <c r="G85" s="20" t="s">
        <v>89</v>
      </c>
      <c r="H85" s="24">
        <v>0.512789614</v>
      </c>
      <c r="I85" s="24">
        <v>0.51253205844799998</v>
      </c>
      <c r="J85" s="24">
        <v>0.51279572510399996</v>
      </c>
      <c r="K85" s="24">
        <v>0.51265716953600005</v>
      </c>
      <c r="L85" s="24">
        <v>0.51301083619200005</v>
      </c>
      <c r="M85" s="24">
        <v>0.51240028065599996</v>
      </c>
      <c r="N85" s="24">
        <v>0.51280250287999996</v>
      </c>
      <c r="O85" s="24">
        <v>0.51282705843199994</v>
      </c>
      <c r="P85" s="24">
        <v>0.51280639175999998</v>
      </c>
      <c r="Q85" s="24">
        <v>0.51279694732799985</v>
      </c>
      <c r="R85" s="24">
        <v>0.51279772510400001</v>
      </c>
      <c r="S85" s="24">
        <v>0.51285228067199995</v>
      </c>
    </row>
    <row r="86" spans="7:19" x14ac:dyDescent="0.25">
      <c r="G86" s="20" t="s">
        <v>88</v>
      </c>
      <c r="H86" s="30">
        <v>9</v>
      </c>
      <c r="I86" s="30">
        <v>6</v>
      </c>
      <c r="J86" s="30">
        <v>7</v>
      </c>
      <c r="K86" s="30">
        <v>7</v>
      </c>
      <c r="L86" s="30">
        <v>13</v>
      </c>
      <c r="M86" s="30">
        <v>8</v>
      </c>
      <c r="N86" s="30">
        <v>6</v>
      </c>
      <c r="O86" s="30">
        <v>8</v>
      </c>
      <c r="P86" s="30">
        <v>10</v>
      </c>
      <c r="Q86" s="30">
        <v>8</v>
      </c>
      <c r="R86" s="30">
        <v>7</v>
      </c>
      <c r="S86" s="30">
        <v>8</v>
      </c>
    </row>
    <row r="87" spans="7:19" x14ac:dyDescent="0.25">
      <c r="G87" s="20" t="s">
        <v>89</v>
      </c>
      <c r="H87" s="30"/>
      <c r="I87" s="30"/>
      <c r="J87" s="30"/>
      <c r="K87" s="24">
        <v>0.51267494731199992</v>
      </c>
      <c r="L87" s="30"/>
      <c r="M87" s="24">
        <v>0.51242328065599996</v>
      </c>
      <c r="N87" s="30"/>
      <c r="O87" s="30"/>
      <c r="P87" s="30"/>
      <c r="Q87" s="24">
        <v>0.51279639175999991</v>
      </c>
      <c r="R87" s="30"/>
      <c r="S87" s="30"/>
    </row>
    <row r="88" spans="7:19" x14ac:dyDescent="0.25">
      <c r="G88" s="20" t="s">
        <v>88</v>
      </c>
      <c r="H88" s="30"/>
      <c r="I88" s="30"/>
      <c r="J88" s="30"/>
      <c r="K88" s="30">
        <v>9</v>
      </c>
      <c r="L88" s="30"/>
      <c r="M88" s="30">
        <v>8</v>
      </c>
      <c r="N88" s="30"/>
      <c r="O88" s="30"/>
      <c r="P88" s="30"/>
      <c r="Q88" s="30">
        <v>6</v>
      </c>
      <c r="R88" s="30"/>
      <c r="S88" s="30"/>
    </row>
    <row r="89" spans="7:19" x14ac:dyDescent="0.25">
      <c r="G89" s="20" t="s">
        <v>223</v>
      </c>
      <c r="H89" s="31">
        <v>3.0746032241446564</v>
      </c>
      <c r="I89" s="31">
        <v>-1.9495769284783027</v>
      </c>
      <c r="J89" s="31">
        <v>3.1938135738696083</v>
      </c>
      <c r="K89" s="31">
        <v>0.66324380842308628</v>
      </c>
      <c r="L89" s="31">
        <v>7.3900223162048917</v>
      </c>
      <c r="M89" s="31">
        <v>-4.3110847547567221</v>
      </c>
      <c r="N89" s="31">
        <v>3.3260288081904399</v>
      </c>
      <c r="O89" s="31">
        <v>3.8050381560261748</v>
      </c>
      <c r="P89" s="31">
        <v>3.4018898547105714</v>
      </c>
      <c r="Q89" s="31">
        <v>3.217655706235778</v>
      </c>
      <c r="R89" s="31">
        <v>3.2328279155424688</v>
      </c>
      <c r="S89" s="31">
        <v>4.2970527005725678</v>
      </c>
    </row>
    <row r="90" spans="7:19" x14ac:dyDescent="0.25">
      <c r="G90" s="20" t="s">
        <v>97</v>
      </c>
      <c r="H90" s="25">
        <v>0.45533464732759038</v>
      </c>
      <c r="I90" s="25">
        <v>0.25407371464670286</v>
      </c>
      <c r="J90" s="25">
        <v>0.4954676748694849</v>
      </c>
      <c r="K90" s="25">
        <v>1.2679001191848609</v>
      </c>
      <c r="L90" s="25">
        <v>8.9426527052631682E-2</v>
      </c>
      <c r="M90" s="25">
        <v>0.71145277261822037</v>
      </c>
      <c r="N90" s="25">
        <v>0.42107454188635263</v>
      </c>
      <c r="O90" s="25">
        <v>0.38915037448993667</v>
      </c>
      <c r="P90" s="25">
        <v>0.60087419608784642</v>
      </c>
      <c r="Q90" s="25">
        <v>0.28791282532444901</v>
      </c>
      <c r="R90" s="25">
        <v>0.28731860143953197</v>
      </c>
      <c r="S90" s="25">
        <v>0.46394614730204181</v>
      </c>
    </row>
    <row r="91" spans="7:19" x14ac:dyDescent="0.25">
      <c r="G91" s="20" t="s">
        <v>98</v>
      </c>
      <c r="H91" s="25">
        <v>7.1293584233183358</v>
      </c>
      <c r="I91" s="25">
        <v>8.9416495013895805</v>
      </c>
      <c r="J91" s="25">
        <v>6.6033392704787399</v>
      </c>
      <c r="K91" s="25">
        <v>34.585826536970544</v>
      </c>
      <c r="L91" s="25">
        <v>0.10767129666232451</v>
      </c>
      <c r="M91" s="25">
        <v>2.6821368957631879</v>
      </c>
      <c r="N91" s="25">
        <v>2.7340584263050296</v>
      </c>
      <c r="O91" s="25">
        <v>2.0552153154410444</v>
      </c>
      <c r="P91" s="25">
        <v>2.42909640903336</v>
      </c>
      <c r="Q91" s="25">
        <v>8.1489606035940731</v>
      </c>
      <c r="R91" s="25">
        <v>8.2088606863322884</v>
      </c>
      <c r="S91" s="25">
        <v>9.5300567442443924</v>
      </c>
    </row>
    <row r="92" spans="7:19" x14ac:dyDescent="0.25">
      <c r="G92" s="20" t="s">
        <v>99</v>
      </c>
      <c r="H92" s="27">
        <f>0.142*H90/H91</f>
        <v>9.0691919358464792E-3</v>
      </c>
      <c r="I92" s="27">
        <f t="shared" ref="I92:S92" si="4">0.142*I90/I91</f>
        <v>4.0348782933422979E-3</v>
      </c>
      <c r="J92" s="27">
        <f t="shared" si="4"/>
        <v>1.0654671363927365E-2</v>
      </c>
      <c r="K92" s="27">
        <f t="shared" si="4"/>
        <v>5.2056531519289965E-3</v>
      </c>
      <c r="L92" s="27">
        <f t="shared" si="4"/>
        <v>0.11793827357070438</v>
      </c>
      <c r="M92" s="27">
        <f t="shared" si="4"/>
        <v>3.76663450219012E-2</v>
      </c>
      <c r="N92" s="27">
        <f t="shared" si="4"/>
        <v>2.1869534452001214E-2</v>
      </c>
      <c r="O92" s="27">
        <f t="shared" si="4"/>
        <v>2.6887379031482389E-2</v>
      </c>
      <c r="P92" s="27">
        <f t="shared" si="4"/>
        <v>3.5125874595660141E-2</v>
      </c>
      <c r="Q92" s="27">
        <f t="shared" si="4"/>
        <v>5.0170350778282287E-3</v>
      </c>
      <c r="R92" s="27">
        <f t="shared" si="4"/>
        <v>4.9701466456050433E-3</v>
      </c>
      <c r="S92" s="27">
        <f t="shared" si="4"/>
        <v>6.9129024815804884E-3</v>
      </c>
    </row>
    <row r="93" spans="7:19" x14ac:dyDescent="0.25">
      <c r="G93" s="20" t="s">
        <v>90</v>
      </c>
      <c r="H93" s="24">
        <v>0.28289275439999995</v>
      </c>
      <c r="I93" s="24">
        <v>0.28265661710000006</v>
      </c>
      <c r="J93" s="24">
        <v>0.28290934249999994</v>
      </c>
      <c r="K93" s="24">
        <v>0.28280861710000005</v>
      </c>
      <c r="L93" s="32">
        <v>0.28264651869999996</v>
      </c>
      <c r="M93" s="24">
        <v>0.28303347979999999</v>
      </c>
      <c r="N93" s="24">
        <v>0.28300234249999995</v>
      </c>
      <c r="O93" s="24">
        <v>0.28302847980000001</v>
      </c>
      <c r="P93" s="24">
        <v>0.2830567544</v>
      </c>
      <c r="Q93" s="24">
        <v>0.28280975439999995</v>
      </c>
      <c r="R93" s="24">
        <v>0.28279634249999996</v>
      </c>
      <c r="S93" s="24">
        <v>0.28281234249999998</v>
      </c>
    </row>
    <row r="94" spans="7:19" x14ac:dyDescent="0.25">
      <c r="G94" s="20" t="s">
        <v>88</v>
      </c>
      <c r="H94" s="30">
        <v>6</v>
      </c>
      <c r="I94" s="30">
        <v>5</v>
      </c>
      <c r="J94" s="30">
        <v>4</v>
      </c>
      <c r="K94" s="30">
        <v>6</v>
      </c>
      <c r="L94" s="33">
        <v>78</v>
      </c>
      <c r="M94" s="30">
        <v>5</v>
      </c>
      <c r="N94" s="30">
        <v>6</v>
      </c>
      <c r="O94" s="30">
        <v>8</v>
      </c>
      <c r="P94" s="30">
        <v>6</v>
      </c>
      <c r="Q94" s="30">
        <v>7</v>
      </c>
      <c r="R94" s="30">
        <v>6</v>
      </c>
      <c r="S94" s="30">
        <v>6</v>
      </c>
    </row>
    <row r="95" spans="7:19" x14ac:dyDescent="0.25">
      <c r="G95" s="20" t="s">
        <v>90</v>
      </c>
      <c r="H95" s="30"/>
      <c r="I95" s="24">
        <v>0.28266447979999998</v>
      </c>
      <c r="J95" s="30"/>
      <c r="K95" s="30"/>
      <c r="L95" s="30"/>
      <c r="M95" s="30"/>
      <c r="N95" s="30"/>
      <c r="O95" s="24">
        <v>0.28304134249999996</v>
      </c>
      <c r="P95" s="30"/>
      <c r="Q95" s="30"/>
      <c r="R95" s="30"/>
      <c r="S95" s="30"/>
    </row>
    <row r="96" spans="7:19" x14ac:dyDescent="0.25">
      <c r="G96" s="20" t="s">
        <v>88</v>
      </c>
      <c r="H96" s="30"/>
      <c r="I96" s="30">
        <v>5</v>
      </c>
      <c r="J96" s="30"/>
      <c r="K96" s="30"/>
      <c r="L96" s="30"/>
      <c r="M96" s="30"/>
      <c r="N96" s="30"/>
      <c r="O96" s="30">
        <v>7</v>
      </c>
      <c r="P96" s="30"/>
      <c r="Q96" s="30"/>
      <c r="R96" s="30"/>
      <c r="S96" s="30"/>
    </row>
    <row r="97" spans="7:19" x14ac:dyDescent="0.25">
      <c r="G97" s="20" t="s">
        <v>90</v>
      </c>
      <c r="H97" s="30"/>
      <c r="I97" s="24">
        <v>0.28266034249999999</v>
      </c>
      <c r="J97" s="30"/>
      <c r="K97" s="30"/>
      <c r="L97" s="30"/>
      <c r="M97" s="30"/>
      <c r="N97" s="30"/>
      <c r="O97" s="30"/>
      <c r="P97" s="30"/>
      <c r="Q97" s="30"/>
      <c r="R97" s="30"/>
      <c r="S97" s="30"/>
    </row>
    <row r="98" spans="7:19" x14ac:dyDescent="0.25">
      <c r="G98" s="20" t="s">
        <v>88</v>
      </c>
      <c r="H98" s="30"/>
      <c r="I98" s="30">
        <v>7</v>
      </c>
      <c r="J98" s="30"/>
      <c r="K98" s="24"/>
      <c r="L98" s="30"/>
      <c r="M98" s="24"/>
      <c r="N98" s="30"/>
      <c r="O98" s="30"/>
      <c r="P98" s="30"/>
      <c r="Q98" s="24"/>
      <c r="R98" s="30"/>
      <c r="S98" s="30"/>
    </row>
    <row r="99" spans="7:19" x14ac:dyDescent="0.25">
      <c r="G99" s="20" t="s">
        <v>222</v>
      </c>
      <c r="H99" s="31">
        <v>3.8104708524122621</v>
      </c>
      <c r="I99" s="31">
        <v>-4.3495942146853928</v>
      </c>
      <c r="J99" s="31">
        <v>4.39706844422183</v>
      </c>
      <c r="K99" s="31">
        <v>0.83516098803082528</v>
      </c>
      <c r="L99" s="39">
        <v>-4.8970525310765289</v>
      </c>
      <c r="M99" s="31">
        <v>8.7868804922464072</v>
      </c>
      <c r="N99" s="31">
        <v>7.6857860211809736</v>
      </c>
      <c r="O99" s="31">
        <v>8.8052760931445206</v>
      </c>
      <c r="P99" s="31">
        <v>9.6099298053298199</v>
      </c>
      <c r="Q99" s="31">
        <v>0.87537882136334844</v>
      </c>
      <c r="R99" s="31">
        <v>0.40109977544666719</v>
      </c>
      <c r="S99" s="31">
        <v>0.966900648902147</v>
      </c>
    </row>
    <row r="100" spans="7:19" x14ac:dyDescent="0.25">
      <c r="G100" s="20" t="s">
        <v>100</v>
      </c>
      <c r="H100" s="25">
        <v>0.92606706814836592</v>
      </c>
      <c r="I100" s="25">
        <v>1.307229713132489</v>
      </c>
      <c r="J100" s="25">
        <v>0.82657452728890779</v>
      </c>
      <c r="K100" s="25">
        <v>6.0869277534072799</v>
      </c>
      <c r="L100" s="25">
        <v>2.8942149122265871E-2</v>
      </c>
      <c r="M100" s="25">
        <v>0.89277929134703782</v>
      </c>
      <c r="N100" s="25">
        <v>0.88174509900386766</v>
      </c>
      <c r="O100" s="25">
        <v>0.31938326634408021</v>
      </c>
      <c r="P100" s="25">
        <v>1.0945523429044124</v>
      </c>
      <c r="Q100" s="25">
        <v>0.88099146759040903</v>
      </c>
      <c r="R100" s="25">
        <v>0.94982425409335414</v>
      </c>
      <c r="S100" s="25">
        <v>1.3860546781724246</v>
      </c>
    </row>
    <row r="101" spans="7:19" x14ac:dyDescent="0.25">
      <c r="G101" s="20" t="s">
        <v>101</v>
      </c>
      <c r="H101" s="25">
        <v>3.1448263334636759</v>
      </c>
      <c r="I101" s="25">
        <v>9.3457928452278161</v>
      </c>
      <c r="J101" s="25">
        <v>2.6664072321512124</v>
      </c>
      <c r="K101" s="25">
        <v>28.643920408038944</v>
      </c>
      <c r="L101" s="25">
        <v>4.6281280602495792E-3</v>
      </c>
      <c r="M101" s="25">
        <v>1.8241374971171656</v>
      </c>
      <c r="N101" s="25">
        <v>1.9147338211285085</v>
      </c>
      <c r="O101" s="25">
        <v>1.1413634211935064</v>
      </c>
      <c r="P101" s="25">
        <v>1.3760159395157172</v>
      </c>
      <c r="Q101" s="25">
        <v>2.6909034139298957</v>
      </c>
      <c r="R101" s="25">
        <v>2.6693938438291926</v>
      </c>
      <c r="S101" s="25">
        <v>3.1501773733351808</v>
      </c>
    </row>
    <row r="102" spans="7:19" x14ac:dyDescent="0.25">
      <c r="G102" s="20" t="s">
        <v>102</v>
      </c>
      <c r="H102" s="25">
        <v>4.9681020565406824</v>
      </c>
      <c r="I102" s="25">
        <v>10.895500793025734</v>
      </c>
      <c r="J102" s="25">
        <v>4.648101342808566</v>
      </c>
      <c r="K102" s="25">
        <v>15.27339254489895</v>
      </c>
      <c r="L102" s="25">
        <v>0.18553319944114</v>
      </c>
      <c r="M102" s="25">
        <v>7.1220406524984359</v>
      </c>
      <c r="N102" s="25">
        <v>2.4326028127071568</v>
      </c>
      <c r="O102" s="25">
        <v>1.5863546570020863</v>
      </c>
      <c r="P102" s="25">
        <v>2.5467323609977699</v>
      </c>
      <c r="Q102" s="25">
        <v>2.8307905449896196</v>
      </c>
      <c r="R102" s="25">
        <v>2.9555710770993371</v>
      </c>
      <c r="S102" s="25">
        <v>3.908510262498059</v>
      </c>
    </row>
    <row r="103" spans="7:19" x14ac:dyDescent="0.25">
      <c r="G103" s="20" t="s">
        <v>103</v>
      </c>
      <c r="H103" s="28">
        <v>11.655950875262935</v>
      </c>
      <c r="I103" s="28">
        <v>7.5104462523575268</v>
      </c>
      <c r="J103" s="28">
        <v>11.095806582485425</v>
      </c>
      <c r="K103" s="28">
        <v>25.604990813055654</v>
      </c>
      <c r="L103" s="28">
        <v>9.7605243312335883</v>
      </c>
      <c r="M103" s="28">
        <v>7.996084196256704</v>
      </c>
      <c r="N103" s="28">
        <v>23.064856847655701</v>
      </c>
      <c r="O103" s="28">
        <v>12.729410911362535</v>
      </c>
      <c r="P103" s="28">
        <v>27.16230959476291</v>
      </c>
      <c r="Q103" s="28">
        <v>19.738748063709078</v>
      </c>
      <c r="R103" s="28">
        <v>20.376773646492321</v>
      </c>
      <c r="S103" s="28">
        <v>22.503033799308039</v>
      </c>
    </row>
    <row r="104" spans="7:19" x14ac:dyDescent="0.25">
      <c r="G104" s="20" t="s">
        <v>104</v>
      </c>
      <c r="H104" s="28">
        <v>40.898816689809045</v>
      </c>
      <c r="I104" s="28">
        <v>55.480298593372453</v>
      </c>
      <c r="J104" s="28">
        <v>36.983852340234904</v>
      </c>
      <c r="K104" s="28">
        <v>124.49953895959548</v>
      </c>
      <c r="L104" s="28">
        <v>1.6127109938034876</v>
      </c>
      <c r="M104" s="28">
        <v>16.881056714659117</v>
      </c>
      <c r="N104" s="28">
        <v>51.751736308361586</v>
      </c>
      <c r="O104" s="28">
        <v>47.003360128809021</v>
      </c>
      <c r="P104" s="28">
        <v>35.282750400137353</v>
      </c>
      <c r="Q104" s="28">
        <v>62.295233631985155</v>
      </c>
      <c r="R104" s="28">
        <v>59.171642962919854</v>
      </c>
      <c r="S104" s="28">
        <v>52.845075764308902</v>
      </c>
    </row>
    <row r="105" spans="7:19" x14ac:dyDescent="0.25">
      <c r="G105" s="20" t="s">
        <v>105</v>
      </c>
      <c r="H105" s="23">
        <v>17.981955008552269</v>
      </c>
      <c r="I105" s="23">
        <v>17.867703898104129</v>
      </c>
      <c r="J105" s="23">
        <v>17.907323369636416</v>
      </c>
      <c r="K105" s="23">
        <v>18.545640668670728</v>
      </c>
      <c r="L105" s="63">
        <v>18.015000000000001</v>
      </c>
      <c r="M105" s="23">
        <v>18.562654175089676</v>
      </c>
      <c r="N105" s="23">
        <v>18.498355703901133</v>
      </c>
      <c r="O105" s="63">
        <v>18.239999999999998</v>
      </c>
      <c r="P105" s="23">
        <v>18.320437245613299</v>
      </c>
      <c r="Q105" s="23">
        <v>18.774613511749227</v>
      </c>
      <c r="R105" s="23">
        <v>18.755069890358662</v>
      </c>
      <c r="S105" s="23">
        <v>18.809161600064346</v>
      </c>
    </row>
    <row r="106" spans="7:19" x14ac:dyDescent="0.25">
      <c r="G106" s="20" t="s">
        <v>106</v>
      </c>
      <c r="H106" s="23">
        <v>15.511541762966488</v>
      </c>
      <c r="I106" s="23">
        <v>15.512746517642119</v>
      </c>
      <c r="J106" s="23">
        <v>15.503532358961063</v>
      </c>
      <c r="K106" s="23">
        <v>15.584748206504591</v>
      </c>
      <c r="L106" s="63">
        <v>15.513999999999999</v>
      </c>
      <c r="M106" s="23">
        <v>15.615411989372182</v>
      </c>
      <c r="N106" s="23">
        <v>15.57041668046196</v>
      </c>
      <c r="O106" s="63">
        <v>15.531000000000001</v>
      </c>
      <c r="P106" s="23">
        <v>15.547536741829262</v>
      </c>
      <c r="Q106" s="23">
        <v>15.593810293033968</v>
      </c>
      <c r="R106" s="23">
        <v>15.595414229711187</v>
      </c>
      <c r="S106" s="23">
        <v>15.597805239724956</v>
      </c>
    </row>
    <row r="107" spans="7:19" x14ac:dyDescent="0.25">
      <c r="G107" s="20" t="s">
        <v>107</v>
      </c>
      <c r="H107" s="23">
        <v>37.859207773035187</v>
      </c>
      <c r="I107" s="23">
        <v>38.048425522236997</v>
      </c>
      <c r="J107" s="23">
        <v>37.784684900152754</v>
      </c>
      <c r="K107" s="23">
        <v>39.207788111905913</v>
      </c>
      <c r="L107" s="63">
        <v>37.878999999999998</v>
      </c>
      <c r="M107" s="23">
        <v>38.629511453639999</v>
      </c>
      <c r="N107" s="23">
        <v>38.558915194244349</v>
      </c>
      <c r="O107" s="63">
        <v>38.390999999999998</v>
      </c>
      <c r="P107" s="23">
        <v>38.258711788394123</v>
      </c>
      <c r="Q107" s="23">
        <v>38.022027970507509</v>
      </c>
      <c r="R107" s="23">
        <v>38.019240065685949</v>
      </c>
      <c r="S107" s="23">
        <v>38.020265625915087</v>
      </c>
    </row>
    <row r="108" spans="7:19" x14ac:dyDescent="0.25">
      <c r="H108" s="23"/>
      <c r="I108" s="23"/>
      <c r="J108" s="23"/>
      <c r="K108" s="23"/>
      <c r="L108" s="30"/>
      <c r="M108" s="30"/>
      <c r="N108" s="30"/>
      <c r="O108" s="30"/>
      <c r="P108" s="30"/>
      <c r="Q108" s="30"/>
      <c r="R108" s="30"/>
      <c r="S108" s="30"/>
    </row>
    <row r="109" spans="7:19" x14ac:dyDescent="0.25">
      <c r="G109" s="20" t="s">
        <v>105</v>
      </c>
      <c r="H109" s="23"/>
      <c r="I109" s="23">
        <v>17.868768818013471</v>
      </c>
      <c r="J109" s="23"/>
      <c r="K109" s="23">
        <v>18.542387734358734</v>
      </c>
      <c r="L109" s="30"/>
      <c r="M109" s="30"/>
      <c r="N109" s="30"/>
      <c r="O109" s="30"/>
      <c r="P109" s="30"/>
      <c r="Q109" s="23">
        <v>18.776313606809587</v>
      </c>
      <c r="R109" s="30"/>
      <c r="S109" s="30"/>
    </row>
    <row r="110" spans="7:19" x14ac:dyDescent="0.25">
      <c r="G110" s="20" t="s">
        <v>106</v>
      </c>
      <c r="H110" s="23"/>
      <c r="I110" s="23">
        <v>15.515881848848085</v>
      </c>
      <c r="J110" s="23"/>
      <c r="K110" s="23">
        <v>15.582728405769434</v>
      </c>
      <c r="L110" s="30"/>
      <c r="M110" s="30"/>
      <c r="N110" s="30"/>
      <c r="O110" s="30"/>
      <c r="P110" s="30"/>
      <c r="Q110" s="23">
        <v>15.595522702616055</v>
      </c>
      <c r="R110" s="30"/>
      <c r="S110" s="30"/>
    </row>
    <row r="111" spans="7:19" x14ac:dyDescent="0.25">
      <c r="G111" s="20" t="s">
        <v>107</v>
      </c>
      <c r="H111" s="23"/>
      <c r="I111" s="23">
        <v>38.056763543726852</v>
      </c>
      <c r="J111" s="23"/>
      <c r="K111" s="23">
        <v>39.199357791369479</v>
      </c>
      <c r="L111" s="30"/>
      <c r="M111" s="30"/>
      <c r="N111" s="30"/>
      <c r="O111" s="30"/>
      <c r="P111" s="30"/>
      <c r="Q111" s="23">
        <v>38.022035739087563</v>
      </c>
      <c r="R111" s="30"/>
      <c r="S111" s="30"/>
    </row>
    <row r="112" spans="7:19" x14ac:dyDescent="0.25">
      <c r="G112" s="79" t="s">
        <v>229</v>
      </c>
      <c r="H112" s="23"/>
      <c r="R112" s="30"/>
      <c r="S112" s="30"/>
    </row>
    <row r="113" spans="7:19" x14ac:dyDescent="0.25">
      <c r="G113" s="67" t="s">
        <v>108</v>
      </c>
      <c r="H113" s="68">
        <v>100</v>
      </c>
      <c r="I113" s="68">
        <v>100</v>
      </c>
      <c r="J113" s="68">
        <v>100</v>
      </c>
      <c r="K113" s="68">
        <v>100</v>
      </c>
      <c r="L113" s="68">
        <v>100</v>
      </c>
      <c r="M113" s="68">
        <v>100</v>
      </c>
      <c r="N113" s="68">
        <v>100</v>
      </c>
      <c r="O113" s="68">
        <v>100</v>
      </c>
      <c r="P113" s="68">
        <v>100</v>
      </c>
      <c r="Q113" s="68">
        <v>100</v>
      </c>
      <c r="R113" s="68">
        <v>100</v>
      </c>
      <c r="S113" s="69">
        <v>100</v>
      </c>
    </row>
    <row r="114" spans="7:19" x14ac:dyDescent="0.25">
      <c r="G114" s="70" t="s">
        <v>87</v>
      </c>
      <c r="H114" s="35">
        <f>H80-H79*(EXP(0.01395*0.001*H113)-1)</f>
        <v>0.70401626624877478</v>
      </c>
      <c r="I114" s="35">
        <f t="shared" ref="I114:S114" si="5">I80-I79*(EXP(0.01395*0.001*I113)-1)</f>
        <v>0.70493621929187811</v>
      </c>
      <c r="J114" s="35">
        <f t="shared" si="5"/>
        <v>0.70396818619425838</v>
      </c>
      <c r="K114" s="35">
        <f t="shared" si="5"/>
        <v>0.70523804585200289</v>
      </c>
      <c r="L114" s="35">
        <f t="shared" si="5"/>
        <v>0.7034733689796232</v>
      </c>
      <c r="M114" s="35">
        <f t="shared" si="5"/>
        <v>0.70380881048559418</v>
      </c>
      <c r="N114" s="35">
        <f t="shared" si="5"/>
        <v>0.70396253189375457</v>
      </c>
      <c r="O114" s="35">
        <f t="shared" si="5"/>
        <v>0.70364797060576212</v>
      </c>
      <c r="P114" s="35">
        <f t="shared" si="5"/>
        <v>0.70377379838944298</v>
      </c>
      <c r="Q114" s="35">
        <f t="shared" si="5"/>
        <v>0.70331366753727986</v>
      </c>
      <c r="R114" s="35">
        <f t="shared" si="5"/>
        <v>0.70328180620978098</v>
      </c>
      <c r="S114" s="71">
        <f t="shared" si="5"/>
        <v>0.7033135403646894</v>
      </c>
    </row>
    <row r="115" spans="7:19" x14ac:dyDescent="0.25">
      <c r="G115" s="70" t="s">
        <v>89</v>
      </c>
      <c r="H115" s="24">
        <f>H85-H84*(EXP(0.00654*H113*0.001)-1)</f>
        <v>0.51269933511772969</v>
      </c>
      <c r="I115" s="24">
        <f t="shared" ref="I115:S115" si="6">I85-I84*(EXP(0.00654*I113*0.001)-1)</f>
        <v>0.51246898679883834</v>
      </c>
      <c r="J115" s="24">
        <f t="shared" si="6"/>
        <v>0.51270341421289034</v>
      </c>
      <c r="K115" s="24">
        <f>0.512666-K84*(EXP(0.00654*K113*0.001)-1)</f>
        <v>0.51259694727427052</v>
      </c>
      <c r="L115" s="24">
        <f t="shared" si="6"/>
        <v>0.51281063053489517</v>
      </c>
      <c r="M115" s="24">
        <f>0.512411-M84*(EXP(0.00654*M113*0.001)-1)</f>
        <v>0.51233517267210338</v>
      </c>
      <c r="N115" s="24">
        <f t="shared" si="6"/>
        <v>0.51271059225265303</v>
      </c>
      <c r="O115" s="24">
        <f t="shared" si="6"/>
        <v>0.51273040892520316</v>
      </c>
      <c r="P115" s="24">
        <f t="shared" si="6"/>
        <v>0.51271916583556743</v>
      </c>
      <c r="Q115" s="24">
        <f>0.512797-Q84*(EXP(0.00654*Q113*0.001)-1)</f>
        <v>0.51271892392457752</v>
      </c>
      <c r="R115" s="24">
        <f t="shared" si="6"/>
        <v>0.51271986499202815</v>
      </c>
      <c r="S115" s="72">
        <f t="shared" si="6"/>
        <v>0.51277501489342081</v>
      </c>
    </row>
    <row r="116" spans="7:19" x14ac:dyDescent="0.25">
      <c r="G116" s="70" t="s">
        <v>112</v>
      </c>
      <c r="H116" s="36">
        <f>((H85-H84*(EXP(0.00654*H113*0.001)-1))/(0.512632-0.196*(EXP(0.00654*H113*0.001)-1)) -1)*10000</f>
        <v>3.8157971302754667</v>
      </c>
      <c r="I116" s="36">
        <f t="shared" ref="I116:S116" si="7">((I85-I84*(EXP(0.00654*I113*0.001)-1))/(0.512632-0.196*(EXP(0.00654*I113*0.001)-1)) -1)*10000</f>
        <v>-0.6787711157285603</v>
      </c>
      <c r="J116" s="36">
        <f t="shared" si="7"/>
        <v>3.8953886448567232</v>
      </c>
      <c r="K116" s="36">
        <f>((0.512666-K84*(EXP(0.00654*K113*0.001)-1))/(0.512632-0.196*(EXP(0.00654*K113*0.001)-1)) -1)*10000</f>
        <v>1.8180002624568203</v>
      </c>
      <c r="L116" s="36">
        <f t="shared" si="7"/>
        <v>5.987399034406149</v>
      </c>
      <c r="M116" s="36">
        <f>((0.512411-M84*(EXP(0.00654*M113*0.001)-1))/(0.512632-0.196*(EXP(0.00654*M113*0.001)-1)) -1)*10000</f>
        <v>-3.2897592392122643</v>
      </c>
      <c r="N116" s="36">
        <f t="shared" si="7"/>
        <v>4.0354469259029635</v>
      </c>
      <c r="O116" s="36">
        <f t="shared" si="7"/>
        <v>4.422110859956252</v>
      </c>
      <c r="P116" s="36">
        <f t="shared" si="7"/>
        <v>4.202735116705103</v>
      </c>
      <c r="Q116" s="36">
        <f>((0.512797-Q84*(EXP(0.00654*Q113*0.001)-1))/(0.512632-0.196*(EXP(0.00654*Q113*0.001)-1)) -1)*10000</f>
        <v>4.1980149370268727</v>
      </c>
      <c r="R116" s="36">
        <f t="shared" si="7"/>
        <v>4.2163770935266243</v>
      </c>
      <c r="S116" s="73">
        <f t="shared" si="7"/>
        <v>5.2924648060947987</v>
      </c>
    </row>
    <row r="117" spans="7:19" x14ac:dyDescent="0.25">
      <c r="G117" s="70" t="s">
        <v>90</v>
      </c>
      <c r="H117" s="24">
        <f>H93-H92*(EXP(0.01865*H113*0.001)-1)</f>
        <v>0.2828758245748848</v>
      </c>
      <c r="I117" s="24">
        <f t="shared" ref="I117:S117" si="8">I93-I92*(EXP(0.01865*I113*0.001)-1)</f>
        <v>0.28264908503051139</v>
      </c>
      <c r="J117" s="24">
        <f t="shared" si="8"/>
        <v>0.28288945299670942</v>
      </c>
      <c r="K117" s="24">
        <f t="shared" si="8"/>
        <v>0.2827988994980245</v>
      </c>
      <c r="L117" s="24">
        <f t="shared" si="8"/>
        <v>0.28242635858429654</v>
      </c>
      <c r="M117" s="24">
        <f t="shared" si="8"/>
        <v>0.28296316651978076</v>
      </c>
      <c r="N117" s="24">
        <f t="shared" si="8"/>
        <v>0.28296151776101097</v>
      </c>
      <c r="O117" s="24">
        <f t="shared" si="8"/>
        <v>0.2829782880488465</v>
      </c>
      <c r="P117" s="24">
        <f t="shared" si="8"/>
        <v>0.28299118351803754</v>
      </c>
      <c r="Q117" s="24">
        <f t="shared" si="8"/>
        <v>0.28280038889896469</v>
      </c>
      <c r="R117" s="24">
        <f t="shared" si="8"/>
        <v>0.28278706452748575</v>
      </c>
      <c r="S117" s="72">
        <f t="shared" si="8"/>
        <v>0.28279943790707934</v>
      </c>
    </row>
    <row r="118" spans="7:19" x14ac:dyDescent="0.25">
      <c r="G118" s="70" t="s">
        <v>113</v>
      </c>
      <c r="H118" s="36">
        <f>((H93-H92*(EXP(0.01865*H113*0.001)-1))/(0.282785-0.0336*(EXP(0.01865*H113*0.001)-1)) -1)*10000</f>
        <v>5.4310203904006649</v>
      </c>
      <c r="I118" s="36">
        <f t="shared" ref="I118:S118" si="9">((I93-I92*(EXP(0.01865*I113*0.001)-1))/(0.282785-0.0336*(EXP(0.01865*I113*0.001)-1)) -1)*10000</f>
        <v>-2.5888479537117259</v>
      </c>
      <c r="J118" s="36">
        <f t="shared" si="9"/>
        <v>5.9130631195314365</v>
      </c>
      <c r="K118" s="36">
        <f t="shared" si="9"/>
        <v>2.7101496641002143</v>
      </c>
      <c r="L118" s="36">
        <f t="shared" si="9"/>
        <v>-10.466771411357101</v>
      </c>
      <c r="M118" s="36">
        <f t="shared" si="9"/>
        <v>8.5203399042077521</v>
      </c>
      <c r="N118" s="36">
        <f t="shared" si="9"/>
        <v>8.4620226472797988</v>
      </c>
      <c r="O118" s="36">
        <f t="shared" si="9"/>
        <v>9.0551944334604784</v>
      </c>
      <c r="P118" s="36">
        <f t="shared" si="9"/>
        <v>9.5113123348755657</v>
      </c>
      <c r="Q118" s="36">
        <f t="shared" si="9"/>
        <v>2.7628303708771007</v>
      </c>
      <c r="R118" s="36">
        <f t="shared" si="9"/>
        <v>2.2915420240465778</v>
      </c>
      <c r="S118" s="73">
        <f t="shared" si="9"/>
        <v>2.7291934076467683</v>
      </c>
    </row>
    <row r="119" spans="7:19" x14ac:dyDescent="0.25">
      <c r="G119" s="70" t="s">
        <v>105</v>
      </c>
      <c r="H119" s="28">
        <f>H105-H103*(EXP(0.155125*H113*0.001)-1)</f>
        <v>17.799732360305551</v>
      </c>
      <c r="I119" s="28">
        <f t="shared" ref="I119:S119" si="10">I105-I103*(EXP(0.155125*I113*0.001)-1)</f>
        <v>17.750289761731633</v>
      </c>
      <c r="J119" s="28">
        <f t="shared" si="10"/>
        <v>17.73385770548499</v>
      </c>
      <c r="K119" s="28">
        <f t="shared" si="10"/>
        <v>18.145346494113934</v>
      </c>
      <c r="L119" s="28">
        <f t="shared" si="10"/>
        <v>17.862409395342549</v>
      </c>
      <c r="M119" s="28">
        <f t="shared" si="10"/>
        <v>18.437647845409796</v>
      </c>
      <c r="N119" s="28">
        <f t="shared" si="10"/>
        <v>18.137772569913235</v>
      </c>
      <c r="O119" s="28">
        <f t="shared" si="10"/>
        <v>18.040995475039967</v>
      </c>
      <c r="P119" s="28">
        <f t="shared" si="10"/>
        <v>17.895796816031588</v>
      </c>
      <c r="Q119" s="28">
        <f t="shared" si="10"/>
        <v>18.466028911167445</v>
      </c>
      <c r="R119" s="28">
        <f t="shared" si="10"/>
        <v>18.436510752942599</v>
      </c>
      <c r="S119" s="74">
        <f t="shared" si="10"/>
        <v>18.457361694901927</v>
      </c>
    </row>
    <row r="120" spans="7:19" x14ac:dyDescent="0.25">
      <c r="G120" s="70" t="s">
        <v>106</v>
      </c>
      <c r="H120" s="37">
        <f>H106-(H103/137.88)*(EXP(0.98485*H113*0.001)-1)</f>
        <v>15.502792373089022</v>
      </c>
      <c r="I120" s="37">
        <f t="shared" ref="I120:S120" si="11">I106-(I103/137.88)*(EXP(0.98485*I113*0.001)-1)</f>
        <v>15.507108897587022</v>
      </c>
      <c r="J120" s="37">
        <f t="shared" si="11"/>
        <v>15.495203434205457</v>
      </c>
      <c r="K120" s="37">
        <f t="shared" si="11"/>
        <v>15.565528148885114</v>
      </c>
      <c r="L120" s="37">
        <f t="shared" si="11"/>
        <v>15.506673387723032</v>
      </c>
      <c r="M120" s="37">
        <f t="shared" si="11"/>
        <v>15.609409831429447</v>
      </c>
      <c r="N120" s="37">
        <f t="shared" si="11"/>
        <v>15.553103341791639</v>
      </c>
      <c r="O120" s="37">
        <f t="shared" si="11"/>
        <v>15.52144483112825</v>
      </c>
      <c r="P120" s="37">
        <f t="shared" si="11"/>
        <v>15.527147702860219</v>
      </c>
      <c r="Q120" s="37">
        <f t="shared" si="11"/>
        <v>15.578993655219463</v>
      </c>
      <c r="R120" s="37">
        <f t="shared" si="11"/>
        <v>15.580118666184372</v>
      </c>
      <c r="S120" s="75">
        <f t="shared" si="11"/>
        <v>15.580913626312809</v>
      </c>
    </row>
    <row r="121" spans="7:19" x14ac:dyDescent="0.25">
      <c r="G121" s="76" t="s">
        <v>107</v>
      </c>
      <c r="H121" s="77">
        <f>H107-H104*(EXP(0.049485*H113*0.001)-1)</f>
        <v>37.6563183936222</v>
      </c>
      <c r="I121" s="77">
        <f t="shared" ref="I121:S121" si="12">I107-I104*(EXP(0.049485*I113*0.001)-1)</f>
        <v>37.773200851640077</v>
      </c>
      <c r="J121" s="77">
        <f t="shared" si="12"/>
        <v>37.6012167351317</v>
      </c>
      <c r="K121" s="77">
        <f t="shared" si="12"/>
        <v>38.59017527512647</v>
      </c>
      <c r="L121" s="77">
        <f t="shared" si="12"/>
        <v>37.870999721283212</v>
      </c>
      <c r="M121" s="77">
        <f t="shared" si="12"/>
        <v>38.545768514409048</v>
      </c>
      <c r="N121" s="77">
        <f t="shared" si="12"/>
        <v>38.302187041379128</v>
      </c>
      <c r="O121" s="77">
        <f t="shared" si="12"/>
        <v>38.157827420969483</v>
      </c>
      <c r="P121" s="77">
        <f t="shared" si="12"/>
        <v>38.083682388718337</v>
      </c>
      <c r="Q121" s="77">
        <f t="shared" si="12"/>
        <v>37.712996015186171</v>
      </c>
      <c r="R121" s="77">
        <f t="shared" si="12"/>
        <v>37.725703506654277</v>
      </c>
      <c r="S121" s="78">
        <f t="shared" si="12"/>
        <v>37.758113673985278</v>
      </c>
    </row>
    <row r="123" spans="7:19" x14ac:dyDescent="0.25">
      <c r="G123" s="20" t="s">
        <v>109</v>
      </c>
    </row>
    <row r="124" spans="7:19" x14ac:dyDescent="0.25">
      <c r="G124" s="20" t="s">
        <v>110</v>
      </c>
    </row>
    <row r="125" spans="7:19" x14ac:dyDescent="0.25">
      <c r="G125" s="20" t="s">
        <v>111</v>
      </c>
    </row>
    <row r="126" spans="7:19" x14ac:dyDescent="0.25">
      <c r="G126" s="20" t="s">
        <v>224</v>
      </c>
    </row>
    <row r="127" spans="7:19" x14ac:dyDescent="0.25">
      <c r="G127" s="64" t="s">
        <v>225</v>
      </c>
      <c r="H127" s="46"/>
      <c r="I127" s="46"/>
      <c r="J127" s="46"/>
      <c r="K127" s="46"/>
      <c r="L127" s="46"/>
    </row>
    <row r="128" spans="7:19" x14ac:dyDescent="0.25">
      <c r="G128" s="65" t="s">
        <v>226</v>
      </c>
      <c r="H128" s="66"/>
      <c r="I128" s="66"/>
      <c r="J128" s="66"/>
      <c r="K128" s="66"/>
      <c r="L128" s="66"/>
      <c r="M128" s="21"/>
      <c r="N128" s="21"/>
      <c r="O128" s="21"/>
      <c r="P128" s="21"/>
      <c r="Q128" s="21"/>
      <c r="R128" s="21"/>
      <c r="S128" s="21"/>
    </row>
    <row r="129" spans="7:19" x14ac:dyDescent="0.25"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</row>
    <row r="130" spans="7:19" x14ac:dyDescent="0.25">
      <c r="G130" t="s">
        <v>236</v>
      </c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</row>
    <row r="131" spans="7:19" x14ac:dyDescent="0.25">
      <c r="G131" t="s">
        <v>237</v>
      </c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</row>
    <row r="132" spans="7:19" x14ac:dyDescent="0.25">
      <c r="G132" t="s">
        <v>230</v>
      </c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</row>
    <row r="133" spans="7:19" x14ac:dyDescent="0.25">
      <c r="G133" t="s">
        <v>231</v>
      </c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</row>
    <row r="134" spans="7:19" x14ac:dyDescent="0.25">
      <c r="G134" t="s">
        <v>240</v>
      </c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</row>
    <row r="135" spans="7:19" x14ac:dyDescent="0.25">
      <c r="G135" t="s">
        <v>238</v>
      </c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</row>
    <row r="136" spans="7:19" x14ac:dyDescent="0.25">
      <c r="G136" t="s">
        <v>239</v>
      </c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</row>
    <row r="137" spans="7:19" x14ac:dyDescent="0.25">
      <c r="G137" t="s">
        <v>232</v>
      </c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</row>
    <row r="138" spans="7:19" x14ac:dyDescent="0.25">
      <c r="G138" t="s">
        <v>241</v>
      </c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</row>
    <row r="139" spans="7:19" x14ac:dyDescent="0.25">
      <c r="G139" t="s">
        <v>233</v>
      </c>
      <c r="H139" s="20"/>
      <c r="I139" s="20"/>
      <c r="J139" s="20"/>
      <c r="K139" s="19"/>
      <c r="L139" s="2"/>
      <c r="M139" s="19"/>
      <c r="N139" s="2"/>
      <c r="O139" s="2"/>
      <c r="P139" s="2"/>
      <c r="Q139" s="19"/>
      <c r="R139" s="20"/>
      <c r="S139" s="20"/>
    </row>
    <row r="140" spans="7:19" x14ac:dyDescent="0.25">
      <c r="G140" t="s">
        <v>242</v>
      </c>
      <c r="H140" s="20"/>
      <c r="I140" s="20"/>
      <c r="J140" s="20"/>
      <c r="K140" s="26"/>
      <c r="L140" s="20"/>
      <c r="M140" s="26"/>
      <c r="N140" s="20"/>
      <c r="O140" s="20"/>
      <c r="P140" s="20"/>
      <c r="Q140" s="20"/>
      <c r="R140" s="20"/>
      <c r="S140" s="20"/>
    </row>
    <row r="141" spans="7:19" x14ac:dyDescent="0.25">
      <c r="G141" t="s">
        <v>234</v>
      </c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</row>
    <row r="142" spans="7:19" x14ac:dyDescent="0.25">
      <c r="G142" t="s">
        <v>235</v>
      </c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</row>
    <row r="143" spans="7:19" x14ac:dyDescent="0.25"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</row>
    <row r="144" spans="7:19" x14ac:dyDescent="0.25">
      <c r="G144" t="s">
        <v>243</v>
      </c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</row>
    <row r="145" spans="7:19" x14ac:dyDescent="0.25">
      <c r="G145" s="20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</row>
    <row r="146" spans="7:19" x14ac:dyDescent="0.25"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</row>
    <row r="148" spans="7:19" x14ac:dyDescent="0.25">
      <c r="G148" s="20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</row>
    <row r="149" spans="7:19" x14ac:dyDescent="0.25">
      <c r="G149" s="20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</row>
    <row r="150" spans="7:19" x14ac:dyDescent="0.25">
      <c r="G150" s="20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</row>
    <row r="151" spans="7:19" x14ac:dyDescent="0.25">
      <c r="G151" s="20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</row>
  </sheetData>
  <pageMargins left="0.75" right="0.75" top="1" bottom="1" header="0.5" footer="0.5"/>
  <pageSetup paperSize="9" orientation="portrait" horizontalDpi="4294967292" verticalDpi="4294967292"/>
  <ignoredErrors>
    <ignoredError sqref="K115:Q116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0"/>
  <sheetViews>
    <sheetView zoomScale="75" zoomScaleNormal="75" zoomScalePageLayoutView="75" workbookViewId="0">
      <selection activeCell="B34" sqref="B34:E49"/>
    </sheetView>
  </sheetViews>
  <sheetFormatPr defaultColWidth="11" defaultRowHeight="15.75" x14ac:dyDescent="0.25"/>
  <sheetData>
    <row r="1" spans="1:29" ht="18.75" x14ac:dyDescent="0.3">
      <c r="A1" s="40" t="s">
        <v>115</v>
      </c>
    </row>
    <row r="2" spans="1:29" x14ac:dyDescent="0.25">
      <c r="K2" t="s">
        <v>116</v>
      </c>
      <c r="L2" t="s">
        <v>117</v>
      </c>
      <c r="M2" t="s">
        <v>118</v>
      </c>
      <c r="N2" t="s">
        <v>119</v>
      </c>
      <c r="O2" t="s">
        <v>120</v>
      </c>
      <c r="P2" t="s">
        <v>121</v>
      </c>
      <c r="R2" t="s">
        <v>179</v>
      </c>
      <c r="T2" t="s">
        <v>180</v>
      </c>
      <c r="X2" t="s">
        <v>76</v>
      </c>
      <c r="AB2" t="s">
        <v>181</v>
      </c>
    </row>
    <row r="3" spans="1:29" x14ac:dyDescent="0.25">
      <c r="A3" s="51" t="s">
        <v>74</v>
      </c>
      <c r="B3" s="52"/>
      <c r="C3" s="53">
        <v>0.51212999999999997</v>
      </c>
      <c r="D3" s="41"/>
      <c r="L3" t="s">
        <v>122</v>
      </c>
      <c r="M3" t="s">
        <v>122</v>
      </c>
      <c r="N3" t="s">
        <v>122</v>
      </c>
      <c r="O3" t="s">
        <v>122</v>
      </c>
      <c r="P3" t="s">
        <v>123</v>
      </c>
      <c r="R3" t="s">
        <v>182</v>
      </c>
      <c r="S3" t="s">
        <v>183</v>
      </c>
      <c r="T3">
        <v>8</v>
      </c>
      <c r="W3" t="s">
        <v>183</v>
      </c>
      <c r="X3">
        <v>7</v>
      </c>
      <c r="AB3" t="s">
        <v>183</v>
      </c>
      <c r="AC3">
        <v>2</v>
      </c>
    </row>
    <row r="4" spans="1:29" x14ac:dyDescent="0.25">
      <c r="A4" s="51"/>
      <c r="B4" s="52"/>
      <c r="C4" s="53">
        <v>0.51212599999999997</v>
      </c>
      <c r="D4" s="41"/>
      <c r="J4" s="10" t="s">
        <v>124</v>
      </c>
      <c r="K4" s="10"/>
      <c r="L4" s="10">
        <v>3853.6200167216757</v>
      </c>
      <c r="M4" s="10">
        <v>4191.303688136195</v>
      </c>
      <c r="N4" s="10">
        <v>3010.6436117508483</v>
      </c>
      <c r="O4" s="10">
        <v>4922.4808307134253</v>
      </c>
      <c r="P4" s="10">
        <v>3195.835782133307</v>
      </c>
      <c r="R4" s="10" t="s">
        <v>184</v>
      </c>
      <c r="S4" t="s">
        <v>185</v>
      </c>
      <c r="T4">
        <v>51</v>
      </c>
      <c r="V4" s="10"/>
      <c r="W4" t="s">
        <v>185</v>
      </c>
      <c r="X4">
        <v>76</v>
      </c>
      <c r="Z4" s="10"/>
      <c r="AB4" t="s">
        <v>185</v>
      </c>
      <c r="AC4">
        <v>5</v>
      </c>
    </row>
    <row r="5" spans="1:29" x14ac:dyDescent="0.25">
      <c r="B5" s="2"/>
      <c r="C5" s="2"/>
      <c r="D5" s="2"/>
      <c r="J5" t="s">
        <v>78</v>
      </c>
      <c r="L5" t="s">
        <v>125</v>
      </c>
      <c r="M5" t="s">
        <v>125</v>
      </c>
      <c r="N5" t="s">
        <v>126</v>
      </c>
      <c r="O5" t="s">
        <v>126</v>
      </c>
      <c r="P5" t="s">
        <v>127</v>
      </c>
      <c r="R5" t="s">
        <v>186</v>
      </c>
      <c r="S5" s="55"/>
      <c r="T5" s="55" t="s">
        <v>187</v>
      </c>
      <c r="U5" s="55" t="s">
        <v>188</v>
      </c>
      <c r="W5" s="55"/>
      <c r="X5" s="55" t="s">
        <v>187</v>
      </c>
      <c r="Y5" s="55" t="s">
        <v>188</v>
      </c>
      <c r="AA5" s="55"/>
      <c r="AB5" s="55" t="s">
        <v>187</v>
      </c>
      <c r="AC5" s="55" t="s">
        <v>188</v>
      </c>
    </row>
    <row r="6" spans="1:29" x14ac:dyDescent="0.25">
      <c r="A6" s="48" t="s">
        <v>75</v>
      </c>
      <c r="B6" s="49">
        <v>0.70497799999999999</v>
      </c>
      <c r="C6" s="50">
        <v>0.51265400000000005</v>
      </c>
      <c r="D6" s="50">
        <v>0.28286800000000001</v>
      </c>
      <c r="J6" t="s">
        <v>128</v>
      </c>
      <c r="K6" t="s">
        <v>129</v>
      </c>
      <c r="L6" s="13">
        <v>9144.4163933781583</v>
      </c>
      <c r="M6" s="13">
        <v>9171.9887532700104</v>
      </c>
      <c r="N6" s="13">
        <v>3090.9325067125633</v>
      </c>
      <c r="O6" s="13">
        <v>4452.1064973872972</v>
      </c>
      <c r="P6" s="13">
        <v>4600.3278609130848</v>
      </c>
      <c r="R6" t="s">
        <v>189</v>
      </c>
      <c r="S6" t="s">
        <v>128</v>
      </c>
      <c r="T6" s="13">
        <v>3127.9059890861281</v>
      </c>
      <c r="U6" s="56">
        <v>7.5924753540878983E-3</v>
      </c>
      <c r="W6" t="s">
        <v>128</v>
      </c>
      <c r="X6" s="13">
        <v>4487.1151252842692</v>
      </c>
      <c r="Y6" s="56">
        <v>6.5977406136046067E-3</v>
      </c>
      <c r="AA6" t="s">
        <v>128</v>
      </c>
      <c r="AB6" s="13">
        <v>4589.3603351466481</v>
      </c>
      <c r="AC6" s="56">
        <v>2.5240133390091578E-3</v>
      </c>
    </row>
    <row r="7" spans="1:29" x14ac:dyDescent="0.25">
      <c r="B7" s="2"/>
      <c r="C7" s="2"/>
      <c r="D7" s="2"/>
      <c r="J7" t="s">
        <v>130</v>
      </c>
      <c r="K7" t="s">
        <v>129</v>
      </c>
      <c r="L7" s="13">
        <v>614.68124345252397</v>
      </c>
      <c r="M7" s="13">
        <v>620.50437766728442</v>
      </c>
      <c r="N7" s="13">
        <v>90.226181526340753</v>
      </c>
      <c r="O7" s="13">
        <v>1011.1887518718684</v>
      </c>
      <c r="P7" s="13">
        <v>308.22857567833182</v>
      </c>
      <c r="R7" t="s">
        <v>190</v>
      </c>
      <c r="S7" t="s">
        <v>130</v>
      </c>
      <c r="T7" s="13">
        <v>91.98693794771124</v>
      </c>
      <c r="U7" s="56">
        <v>3.327760803890014E-2</v>
      </c>
      <c r="W7" t="s">
        <v>130</v>
      </c>
      <c r="X7" s="13">
        <v>1027.4798081847082</v>
      </c>
      <c r="Y7" s="56">
        <v>2.55709518354293E-2</v>
      </c>
      <c r="AA7" t="s">
        <v>130</v>
      </c>
      <c r="AB7" s="13">
        <v>305.12621014675398</v>
      </c>
      <c r="AC7" s="56">
        <v>1.1719097310942901E-2</v>
      </c>
    </row>
    <row r="8" spans="1:29" x14ac:dyDescent="0.25">
      <c r="A8" s="44" t="s">
        <v>76</v>
      </c>
      <c r="B8" s="45">
        <v>0.70343</v>
      </c>
      <c r="C8" s="45">
        <v>0.512992</v>
      </c>
      <c r="D8" s="45">
        <v>0.28309699999999999</v>
      </c>
      <c r="J8" t="s">
        <v>131</v>
      </c>
      <c r="K8" t="s">
        <v>129</v>
      </c>
      <c r="L8" s="13">
        <v>77596694.026531428</v>
      </c>
      <c r="M8" s="13">
        <v>77785555.381881952</v>
      </c>
      <c r="N8" s="13">
        <v>93308534.72600913</v>
      </c>
      <c r="O8" s="13">
        <v>81073480.572045997</v>
      </c>
      <c r="P8" s="13">
        <v>84210485.261301741</v>
      </c>
      <c r="S8" t="s">
        <v>131</v>
      </c>
      <c r="T8" s="13">
        <v>94800952.60362038</v>
      </c>
      <c r="U8" s="56">
        <v>9.3848893519533592E-3</v>
      </c>
      <c r="W8" t="s">
        <v>131</v>
      </c>
      <c r="X8" s="13">
        <v>82002552.079679087</v>
      </c>
      <c r="Y8" s="56">
        <v>1.1465476348294229E-2</v>
      </c>
      <c r="AA8" t="s">
        <v>131</v>
      </c>
      <c r="AB8" s="13">
        <v>84171642.273464397</v>
      </c>
      <c r="AC8" s="56">
        <v>3.3067168099587371E-3</v>
      </c>
    </row>
    <row r="9" spans="1:29" x14ac:dyDescent="0.25">
      <c r="A9" s="46"/>
      <c r="B9" s="47"/>
      <c r="C9" s="47"/>
      <c r="D9" s="45">
        <v>0.28309299999999998</v>
      </c>
      <c r="J9" t="s">
        <v>132</v>
      </c>
      <c r="K9" t="s">
        <v>129</v>
      </c>
      <c r="L9" s="13">
        <v>36094.469775607118</v>
      </c>
      <c r="M9" s="13">
        <v>36050.941186612945</v>
      </c>
      <c r="N9" s="13">
        <v>43593.894469699364</v>
      </c>
      <c r="O9" s="13">
        <v>31876.663640973824</v>
      </c>
      <c r="P9" s="13">
        <v>34809.582605608492</v>
      </c>
      <c r="S9" t="s">
        <v>132</v>
      </c>
      <c r="T9" s="13">
        <v>44263.115117101675</v>
      </c>
      <c r="U9" s="56">
        <v>8.1007491569746719E-3</v>
      </c>
      <c r="W9" t="s">
        <v>132</v>
      </c>
      <c r="X9" s="13">
        <v>32294.026517642971</v>
      </c>
      <c r="Y9" s="56">
        <v>1.1391528383361917E-2</v>
      </c>
      <c r="AA9" t="s">
        <v>132</v>
      </c>
      <c r="AB9" s="13">
        <v>34776.487903579153</v>
      </c>
      <c r="AC9" s="56">
        <v>2.6864404306159656E-3</v>
      </c>
    </row>
    <row r="10" spans="1:29" x14ac:dyDescent="0.25">
      <c r="B10" s="2"/>
      <c r="C10" s="2"/>
      <c r="D10" s="2"/>
      <c r="J10" t="s">
        <v>133</v>
      </c>
      <c r="K10" t="s">
        <v>129</v>
      </c>
      <c r="L10" s="13">
        <v>6354753.0583408438</v>
      </c>
      <c r="M10" s="13">
        <v>6354456.3895892045</v>
      </c>
      <c r="N10" s="13">
        <v>5669070.6932983864</v>
      </c>
      <c r="O10" s="13">
        <v>16234568.658060502</v>
      </c>
      <c r="P10" s="13">
        <v>9445050.1392555982</v>
      </c>
      <c r="S10" t="s">
        <v>133</v>
      </c>
      <c r="T10" s="13">
        <v>5745729.7685252205</v>
      </c>
      <c r="U10" s="56">
        <v>8.7791257088282709E-3</v>
      </c>
      <c r="W10" t="s">
        <v>133</v>
      </c>
      <c r="X10" s="13">
        <v>16460268.445355911</v>
      </c>
      <c r="Y10" s="56">
        <v>1.2965501614915418E-2</v>
      </c>
      <c r="AA10" t="s">
        <v>133</v>
      </c>
      <c r="AB10" s="13">
        <v>9463806.5213167053</v>
      </c>
      <c r="AC10" s="56">
        <v>5.155870433151544E-3</v>
      </c>
    </row>
    <row r="11" spans="1:29" x14ac:dyDescent="0.25">
      <c r="A11" s="42" t="s">
        <v>114</v>
      </c>
      <c r="B11" s="38"/>
      <c r="C11" s="38"/>
      <c r="D11" s="38"/>
      <c r="E11" s="43">
        <v>16.934356279999999</v>
      </c>
      <c r="F11" s="43">
        <v>15.48492553</v>
      </c>
      <c r="G11" s="43">
        <v>36.69969339</v>
      </c>
      <c r="J11" t="s">
        <v>134</v>
      </c>
      <c r="K11" t="s">
        <v>129</v>
      </c>
      <c r="L11" s="13">
        <v>263069.09874240193</v>
      </c>
      <c r="M11" s="13">
        <v>259995.38793499049</v>
      </c>
      <c r="N11" s="13">
        <v>317523.8815258239</v>
      </c>
      <c r="O11" s="13">
        <v>311160.33426019293</v>
      </c>
      <c r="P11" s="13">
        <v>640212.83081306948</v>
      </c>
      <c r="S11" t="s">
        <v>134</v>
      </c>
      <c r="T11" s="13">
        <v>322612.248202205</v>
      </c>
      <c r="U11" s="56">
        <v>9.0940416237552529E-3</v>
      </c>
      <c r="W11" t="s">
        <v>134</v>
      </c>
      <c r="X11" s="13">
        <v>315560.9911487783</v>
      </c>
      <c r="Y11" s="56">
        <v>1.3431666773048639E-2</v>
      </c>
      <c r="AA11" t="s">
        <v>134</v>
      </c>
      <c r="AB11" s="13">
        <v>639983.89361479098</v>
      </c>
      <c r="AC11" s="56">
        <v>3.7181724392490183E-3</v>
      </c>
    </row>
    <row r="12" spans="1:29" x14ac:dyDescent="0.25">
      <c r="A12" s="42"/>
      <c r="B12" s="38"/>
      <c r="C12" s="38"/>
      <c r="D12" s="38"/>
      <c r="E12" s="43">
        <v>16.931612950000002</v>
      </c>
      <c r="F12" s="43">
        <v>15.481594579999999</v>
      </c>
      <c r="G12" s="43">
        <v>36.689955359999999</v>
      </c>
      <c r="J12" t="s">
        <v>135</v>
      </c>
      <c r="K12" t="s">
        <v>129</v>
      </c>
      <c r="L12" s="13">
        <v>92741.61260470876</v>
      </c>
      <c r="M12" s="13">
        <v>92844.480986998504</v>
      </c>
      <c r="N12" s="13">
        <v>410852.75176382903</v>
      </c>
      <c r="O12" s="13">
        <v>298288.22503638675</v>
      </c>
      <c r="P12" s="13">
        <v>57823.379242294235</v>
      </c>
      <c r="S12" t="s">
        <v>135</v>
      </c>
      <c r="T12" s="13">
        <v>411271.00143271871</v>
      </c>
      <c r="U12" s="56">
        <v>6.3273502858726977E-3</v>
      </c>
      <c r="W12" t="s">
        <v>135</v>
      </c>
      <c r="X12" s="13">
        <v>300834.64244148153</v>
      </c>
      <c r="Y12" s="56">
        <v>1.1213902441073183E-2</v>
      </c>
      <c r="AA12" t="s">
        <v>135</v>
      </c>
      <c r="AB12" s="13">
        <v>57904.206310060632</v>
      </c>
      <c r="AC12" s="56">
        <v>4.3962919999348104E-3</v>
      </c>
    </row>
    <row r="13" spans="1:29" x14ac:dyDescent="0.25">
      <c r="A13" s="42"/>
      <c r="B13" s="38"/>
      <c r="C13" s="38"/>
      <c r="D13" s="38"/>
      <c r="E13" s="43">
        <v>16.936438469999999</v>
      </c>
      <c r="F13" s="43">
        <v>15.484994070000001</v>
      </c>
      <c r="G13" s="43">
        <v>36.695797519999999</v>
      </c>
      <c r="J13" t="s">
        <v>136</v>
      </c>
      <c r="K13" t="s">
        <v>129</v>
      </c>
      <c r="L13" s="13">
        <v>44560.782522234716</v>
      </c>
      <c r="M13" s="13">
        <v>44488.111869453387</v>
      </c>
      <c r="N13" s="13">
        <v>52335.329651080967</v>
      </c>
      <c r="O13" s="13">
        <v>45091.235053662924</v>
      </c>
      <c r="P13" s="13">
        <v>60206.429158869869</v>
      </c>
      <c r="S13" t="s">
        <v>136</v>
      </c>
      <c r="T13" s="13">
        <v>52583.863042554483</v>
      </c>
      <c r="U13" s="56">
        <v>5.1776065732382637E-3</v>
      </c>
      <c r="W13" t="s">
        <v>136</v>
      </c>
      <c r="X13" s="13">
        <v>45547.701830032514</v>
      </c>
      <c r="Y13" s="56">
        <v>9.6927642279528593E-3</v>
      </c>
      <c r="AA13" t="s">
        <v>136</v>
      </c>
      <c r="AB13" s="13">
        <v>59803.523528998041</v>
      </c>
      <c r="AC13" s="56">
        <v>9.8973648694457225E-3</v>
      </c>
    </row>
    <row r="14" spans="1:29" x14ac:dyDescent="0.25">
      <c r="A14" s="42"/>
      <c r="B14" s="38"/>
      <c r="C14" s="38"/>
      <c r="D14" s="38"/>
      <c r="E14" s="43">
        <v>16.929705250000001</v>
      </c>
      <c r="F14" s="43">
        <v>15.480057499999999</v>
      </c>
      <c r="G14" s="43">
        <v>36.681345729999997</v>
      </c>
      <c r="J14" t="s">
        <v>137</v>
      </c>
      <c r="K14" t="s">
        <v>129</v>
      </c>
      <c r="L14" s="13">
        <v>70131.58660953182</v>
      </c>
      <c r="M14" s="13">
        <v>69841.85750879877</v>
      </c>
      <c r="N14" s="13">
        <v>166943.12397431355</v>
      </c>
      <c r="O14" s="13">
        <v>118417.32460359945</v>
      </c>
      <c r="P14" s="13">
        <v>24837.688829262723</v>
      </c>
      <c r="S14" t="s">
        <v>137</v>
      </c>
      <c r="T14" s="13">
        <v>167516.63218571676</v>
      </c>
      <c r="U14" s="56">
        <v>4.4002206079890261E-3</v>
      </c>
      <c r="W14" t="s">
        <v>137</v>
      </c>
      <c r="X14" s="13">
        <v>119147.66318153762</v>
      </c>
      <c r="Y14" s="56">
        <v>9.1819643905491147E-3</v>
      </c>
      <c r="AA14" t="s">
        <v>137</v>
      </c>
      <c r="AB14" s="13">
        <v>24472.045810279051</v>
      </c>
      <c r="AC14" s="56">
        <v>1.6507001749675475E-2</v>
      </c>
    </row>
    <row r="15" spans="1:29" x14ac:dyDescent="0.25">
      <c r="A15" s="42"/>
      <c r="B15" s="38"/>
      <c r="C15" s="38"/>
      <c r="D15" s="38"/>
      <c r="E15" s="43">
        <v>16.930211190000001</v>
      </c>
      <c r="F15" s="43">
        <v>15.47927293</v>
      </c>
      <c r="G15" s="43">
        <v>36.67891668</v>
      </c>
      <c r="J15" t="s">
        <v>138</v>
      </c>
      <c r="K15" t="s">
        <v>129</v>
      </c>
      <c r="L15" s="13">
        <v>104309.65268436458</v>
      </c>
      <c r="M15" s="13">
        <v>101575.58552676803</v>
      </c>
      <c r="N15" s="13">
        <v>114636.10753087432</v>
      </c>
      <c r="O15" s="13">
        <v>124819.90016128367</v>
      </c>
      <c r="P15" s="13">
        <v>81663.557592701618</v>
      </c>
      <c r="S15" t="s">
        <v>138</v>
      </c>
      <c r="T15" s="13">
        <v>116413.81975907432</v>
      </c>
      <c r="U15" s="56">
        <v>1.3842968821865342E-2</v>
      </c>
      <c r="W15" t="s">
        <v>138</v>
      </c>
      <c r="X15" s="13">
        <v>125401.16174361855</v>
      </c>
      <c r="Y15" s="56">
        <v>9.9645075993564369E-3</v>
      </c>
      <c r="AA15" t="s">
        <v>138</v>
      </c>
      <c r="AB15" s="13">
        <v>80861.531788741442</v>
      </c>
      <c r="AC15" s="56">
        <v>2.8708343422933599E-2</v>
      </c>
    </row>
    <row r="16" spans="1:29" x14ac:dyDescent="0.25">
      <c r="A16" s="42"/>
      <c r="B16" s="38"/>
      <c r="C16" s="38"/>
      <c r="D16" s="38"/>
      <c r="E16" s="43">
        <v>16.931602130000002</v>
      </c>
      <c r="F16" s="43">
        <v>15.480807560000001</v>
      </c>
      <c r="G16" s="43">
        <v>36.682304629999997</v>
      </c>
      <c r="J16" t="s">
        <v>139</v>
      </c>
      <c r="K16" t="s">
        <v>129</v>
      </c>
      <c r="L16" s="13">
        <v>77195.564956866059</v>
      </c>
      <c r="M16" s="13">
        <v>76787.298145269611</v>
      </c>
      <c r="N16" s="13">
        <v>67326.680772302556</v>
      </c>
      <c r="O16" s="13">
        <v>95798.857417513078</v>
      </c>
      <c r="P16" s="13">
        <v>105498.54650143748</v>
      </c>
      <c r="S16" t="s">
        <v>139</v>
      </c>
      <c r="T16" s="13">
        <v>69094.738941606032</v>
      </c>
      <c r="U16" s="56">
        <v>2.1308919526458813E-2</v>
      </c>
      <c r="W16" t="s">
        <v>139</v>
      </c>
      <c r="X16" s="13">
        <v>101602.49748133634</v>
      </c>
      <c r="Y16" s="56">
        <v>2.2251491172357106E-2</v>
      </c>
      <c r="AA16" t="s">
        <v>139</v>
      </c>
      <c r="AB16" s="13">
        <v>103963.32136711924</v>
      </c>
      <c r="AC16" s="56">
        <v>3.0467334058090618E-2</v>
      </c>
    </row>
    <row r="17" spans="1:29" x14ac:dyDescent="0.25">
      <c r="A17" s="42"/>
      <c r="B17" s="38"/>
      <c r="C17" s="38"/>
      <c r="D17" s="38"/>
      <c r="E17" s="43">
        <v>16.930357990000001</v>
      </c>
      <c r="F17" s="43">
        <v>15.481589769999999</v>
      </c>
      <c r="G17" s="43">
        <v>36.680648189999999</v>
      </c>
      <c r="J17" t="s">
        <v>140</v>
      </c>
      <c r="K17" t="s">
        <v>129</v>
      </c>
      <c r="L17" s="13">
        <v>17400.861059984687</v>
      </c>
      <c r="M17" s="13">
        <v>17448.370360741512</v>
      </c>
      <c r="N17" s="13">
        <v>15776.332356203766</v>
      </c>
      <c r="O17" s="13">
        <v>20419.61123113702</v>
      </c>
      <c r="P17" s="13">
        <v>19212.579881845217</v>
      </c>
      <c r="S17" t="s">
        <v>140</v>
      </c>
      <c r="T17" s="13">
        <v>15557.009158746561</v>
      </c>
      <c r="U17" s="56">
        <v>1.4772585280904931E-2</v>
      </c>
      <c r="W17" t="s">
        <v>140</v>
      </c>
      <c r="X17" s="13">
        <v>21039.87998990991</v>
      </c>
      <c r="Y17" s="56">
        <v>6.8246376105626323E-3</v>
      </c>
      <c r="AA17" t="s">
        <v>140</v>
      </c>
      <c r="AB17" s="13">
        <v>18765.684210464948</v>
      </c>
      <c r="AC17" s="56">
        <v>1.3475416132883078E-2</v>
      </c>
    </row>
    <row r="18" spans="1:29" x14ac:dyDescent="0.25">
      <c r="J18" t="s">
        <v>141</v>
      </c>
      <c r="K18" t="s">
        <v>129</v>
      </c>
      <c r="L18" s="13">
        <v>780.01172825351091</v>
      </c>
      <c r="M18" s="13">
        <v>779.98724402717903</v>
      </c>
      <c r="N18" s="13">
        <v>34.859541995649714</v>
      </c>
      <c r="O18" s="13">
        <v>368.32562046188514</v>
      </c>
      <c r="P18" s="13">
        <v>476.33484447308615</v>
      </c>
      <c r="S18" t="s">
        <v>191</v>
      </c>
      <c r="T18" s="13">
        <v>42.576168759703165</v>
      </c>
      <c r="U18" s="56">
        <v>0.35313411539959783</v>
      </c>
      <c r="W18" t="s">
        <v>191</v>
      </c>
      <c r="X18" s="13">
        <v>368.71346415410767</v>
      </c>
      <c r="Y18" s="56">
        <v>0.26078547198022234</v>
      </c>
      <c r="AA18" t="s">
        <v>191</v>
      </c>
      <c r="AB18" s="13">
        <v>481.50770022540246</v>
      </c>
      <c r="AC18" s="56">
        <v>1.9447648005851859E-2</v>
      </c>
    </row>
    <row r="19" spans="1:29" x14ac:dyDescent="0.25">
      <c r="J19" t="s">
        <v>142</v>
      </c>
      <c r="K19" t="s">
        <v>129</v>
      </c>
      <c r="L19" s="13">
        <v>19862.216068349295</v>
      </c>
      <c r="M19" s="13">
        <v>19739.566595881734</v>
      </c>
      <c r="N19" s="13">
        <v>189.82243149615155</v>
      </c>
      <c r="O19" s="13">
        <v>9144.9321209821956</v>
      </c>
      <c r="P19" s="13">
        <v>5780.4346030447978</v>
      </c>
      <c r="S19" t="s">
        <v>142</v>
      </c>
      <c r="T19" s="13">
        <v>191.66253843656509</v>
      </c>
      <c r="U19" s="56">
        <v>1.1514991418128749E-2</v>
      </c>
      <c r="W19" t="s">
        <v>142</v>
      </c>
      <c r="X19" s="13">
        <v>9147.9047614135707</v>
      </c>
      <c r="Y19" s="56">
        <v>4.3892563016513543E-3</v>
      </c>
      <c r="AA19" t="s">
        <v>142</v>
      </c>
      <c r="AB19" s="13">
        <v>5762.7359048016542</v>
      </c>
      <c r="AC19" s="56">
        <v>2.4382054065549678E-3</v>
      </c>
    </row>
    <row r="20" spans="1:29" ht="18.75" x14ac:dyDescent="0.3">
      <c r="A20" s="40" t="s">
        <v>207</v>
      </c>
      <c r="J20" t="s">
        <v>143</v>
      </c>
      <c r="K20" t="s">
        <v>129</v>
      </c>
      <c r="L20" s="13">
        <v>194881.69223947663</v>
      </c>
      <c r="M20" s="13">
        <v>194770.326932923</v>
      </c>
      <c r="N20" s="13">
        <v>107996.41616039774</v>
      </c>
      <c r="O20" s="13">
        <v>393766.2269415459</v>
      </c>
      <c r="P20" s="13">
        <v>327375.73849428463</v>
      </c>
      <c r="S20" t="s">
        <v>143</v>
      </c>
      <c r="T20" s="13">
        <v>108614.37816517484</v>
      </c>
      <c r="U20" s="56">
        <v>4.1883293163885102E-3</v>
      </c>
      <c r="W20" t="s">
        <v>143</v>
      </c>
      <c r="X20" s="13">
        <v>393387.62129582086</v>
      </c>
      <c r="Y20" s="56">
        <v>3.5464200649784985E-3</v>
      </c>
      <c r="AA20" t="s">
        <v>143</v>
      </c>
      <c r="AB20" s="13">
        <v>326746.28869171411</v>
      </c>
      <c r="AC20" s="56">
        <v>3.0086503484974604E-3</v>
      </c>
    </row>
    <row r="21" spans="1:29" x14ac:dyDescent="0.25">
      <c r="A21" s="57" t="s">
        <v>208</v>
      </c>
      <c r="B21" s="57"/>
      <c r="C21" s="57">
        <v>0.51211700000000004</v>
      </c>
      <c r="D21" s="57"/>
      <c r="E21" s="57"/>
      <c r="F21" s="57"/>
      <c r="G21" s="57"/>
      <c r="H21" s="57" t="s">
        <v>210</v>
      </c>
      <c r="I21" s="57"/>
      <c r="J21" t="s">
        <v>144</v>
      </c>
      <c r="K21" t="s">
        <v>129</v>
      </c>
      <c r="L21" s="13">
        <v>194810.66125251231</v>
      </c>
      <c r="M21" s="13">
        <v>194847.58219845089</v>
      </c>
      <c r="N21" s="13">
        <v>108160.41054040451</v>
      </c>
      <c r="O21" s="13">
        <v>393953.72029450716</v>
      </c>
      <c r="P21" s="13">
        <v>327901.9214514434</v>
      </c>
      <c r="S21" t="s">
        <v>144</v>
      </c>
      <c r="T21" s="13">
        <v>108970.38893992759</v>
      </c>
      <c r="U21" s="56">
        <v>6.2992848235740428E-3</v>
      </c>
      <c r="W21" t="s">
        <v>144</v>
      </c>
      <c r="X21" s="13">
        <v>393467.29304366751</v>
      </c>
      <c r="Y21" s="56">
        <v>5.4614133829789004E-3</v>
      </c>
      <c r="AA21" t="s">
        <v>144</v>
      </c>
      <c r="AB21" s="13">
        <v>327336.79294152965</v>
      </c>
      <c r="AC21" s="56">
        <v>3.6539562673705448E-3</v>
      </c>
    </row>
    <row r="22" spans="1:29" x14ac:dyDescent="0.25">
      <c r="A22" s="58" t="s">
        <v>77</v>
      </c>
      <c r="B22" s="58">
        <v>0.70409100000000002</v>
      </c>
      <c r="C22" s="58">
        <v>0.51263400000000003</v>
      </c>
      <c r="D22" s="59">
        <v>0.28287000000000001</v>
      </c>
      <c r="E22" s="58"/>
      <c r="F22" s="58"/>
      <c r="G22" s="58"/>
      <c r="H22" s="58" t="s">
        <v>211</v>
      </c>
      <c r="I22" s="58"/>
      <c r="J22" t="s">
        <v>145</v>
      </c>
      <c r="K22" t="s">
        <v>129</v>
      </c>
      <c r="L22" s="13">
        <v>20142.303466169571</v>
      </c>
      <c r="M22" s="13">
        <v>20081.933447460087</v>
      </c>
      <c r="N22" s="13">
        <v>14683.614295345293</v>
      </c>
      <c r="O22" s="13">
        <v>24286.79407901637</v>
      </c>
      <c r="P22" s="13">
        <v>9015.4792477978426</v>
      </c>
      <c r="S22" t="s">
        <v>145</v>
      </c>
      <c r="T22" s="13">
        <v>14731.364814520712</v>
      </c>
      <c r="U22" s="56">
        <v>4.6521687877792098E-3</v>
      </c>
      <c r="W22" t="s">
        <v>145</v>
      </c>
      <c r="X22" s="13">
        <v>24242.208739364596</v>
      </c>
      <c r="Y22" s="56">
        <v>5.7622390641914115E-3</v>
      </c>
      <c r="AA22" t="s">
        <v>145</v>
      </c>
      <c r="AB22" s="13">
        <v>8975.5418682072523</v>
      </c>
      <c r="AC22" s="56">
        <v>4.1518678728410183E-3</v>
      </c>
    </row>
    <row r="23" spans="1:29" x14ac:dyDescent="0.25">
      <c r="A23" s="58"/>
      <c r="B23" s="58"/>
      <c r="C23" s="59">
        <v>0.51265000000000005</v>
      </c>
      <c r="D23" s="58"/>
      <c r="E23" s="58"/>
      <c r="F23" s="58"/>
      <c r="G23" s="58"/>
      <c r="H23" s="58" t="s">
        <v>212</v>
      </c>
      <c r="I23" s="58"/>
      <c r="J23" t="s">
        <v>146</v>
      </c>
      <c r="K23" t="s">
        <v>129</v>
      </c>
      <c r="L23" s="13">
        <v>87574.116155818672</v>
      </c>
      <c r="M23" s="13">
        <v>88184.145818275792</v>
      </c>
      <c r="N23" s="13">
        <v>14355.744514251304</v>
      </c>
      <c r="O23" s="13">
        <v>168921.58982049287</v>
      </c>
      <c r="P23" s="13">
        <v>27285.581018038702</v>
      </c>
      <c r="S23" t="s">
        <v>146</v>
      </c>
      <c r="T23" s="13">
        <v>14654.216763886823</v>
      </c>
      <c r="U23" s="56">
        <v>1.2663123847255146E-2</v>
      </c>
      <c r="W23" t="s">
        <v>146</v>
      </c>
      <c r="X23" s="13">
        <v>170995.77296593232</v>
      </c>
      <c r="Y23" s="56">
        <v>1.2645226083333239E-2</v>
      </c>
      <c r="AA23" t="s">
        <v>146</v>
      </c>
      <c r="AB23" s="13">
        <v>27560.174303085725</v>
      </c>
      <c r="AC23" s="56">
        <v>1.3039060072523204E-2</v>
      </c>
    </row>
    <row r="24" spans="1:29" x14ac:dyDescent="0.25">
      <c r="A24" s="58"/>
      <c r="B24" s="58"/>
      <c r="C24" s="58"/>
      <c r="D24" s="58">
        <v>0.282862</v>
      </c>
      <c r="E24" s="58"/>
      <c r="F24" s="58"/>
      <c r="G24" s="58"/>
      <c r="H24" s="58" t="s">
        <v>209</v>
      </c>
      <c r="I24" s="58"/>
      <c r="J24" t="s">
        <v>147</v>
      </c>
      <c r="K24" t="s">
        <v>129</v>
      </c>
      <c r="L24" s="13">
        <v>87516.011002521351</v>
      </c>
      <c r="M24" s="13">
        <v>88247.342589690234</v>
      </c>
      <c r="N24" s="13">
        <v>14355.081559398868</v>
      </c>
      <c r="O24" s="13">
        <v>169054.97602489113</v>
      </c>
      <c r="P24" s="13">
        <v>27300.493176409782</v>
      </c>
      <c r="S24" t="s">
        <v>147</v>
      </c>
      <c r="T24" s="13">
        <v>14674.59535623758</v>
      </c>
      <c r="U24" s="56">
        <v>1.3322320726301995E-2</v>
      </c>
      <c r="W24" t="s">
        <v>147</v>
      </c>
      <c r="X24" s="13">
        <v>170710.7633712138</v>
      </c>
      <c r="Y24" s="56">
        <v>1.2784943958249981E-2</v>
      </c>
      <c r="AA24" t="s">
        <v>147</v>
      </c>
      <c r="AB24" s="13">
        <v>27560.650647922721</v>
      </c>
      <c r="AC24" s="56">
        <v>1.3797525261823198E-2</v>
      </c>
    </row>
    <row r="25" spans="1:29" x14ac:dyDescent="0.25">
      <c r="A25" s="60" t="s">
        <v>76</v>
      </c>
      <c r="B25" s="60">
        <v>0.70346200000000003</v>
      </c>
      <c r="C25" s="60">
        <v>0.512957</v>
      </c>
      <c r="D25" s="60"/>
      <c r="E25" s="60"/>
      <c r="F25" s="60"/>
      <c r="G25" s="60"/>
      <c r="H25" s="60" t="s">
        <v>212</v>
      </c>
      <c r="I25" s="60"/>
      <c r="J25" t="s">
        <v>148</v>
      </c>
      <c r="K25" t="s">
        <v>129</v>
      </c>
      <c r="L25" s="13">
        <v>7253.2128785928271</v>
      </c>
      <c r="M25" s="13">
        <v>7299.263101868677</v>
      </c>
      <c r="N25" s="13">
        <v>531.64931950066114</v>
      </c>
      <c r="O25" s="13">
        <v>18168.446256588701</v>
      </c>
      <c r="P25" s="13">
        <v>2288.7815028739105</v>
      </c>
      <c r="S25" t="s">
        <v>148</v>
      </c>
      <c r="T25" s="13">
        <v>533.43627870608964</v>
      </c>
      <c r="U25" s="56">
        <v>5.7643892008151232E-3</v>
      </c>
      <c r="W25" t="s">
        <v>148</v>
      </c>
      <c r="X25" s="13">
        <v>18176.377867222604</v>
      </c>
      <c r="Y25" s="56">
        <v>6.3045761544745027E-3</v>
      </c>
      <c r="AA25" t="s">
        <v>148</v>
      </c>
      <c r="AB25" s="13">
        <v>2292.1120170714103</v>
      </c>
      <c r="AC25" s="56">
        <v>6.9656369769978341E-3</v>
      </c>
    </row>
    <row r="26" spans="1:29" x14ac:dyDescent="0.25">
      <c r="A26" s="60"/>
      <c r="B26" s="60">
        <v>0.703461</v>
      </c>
      <c r="C26" s="60">
        <v>0.51298100000000002</v>
      </c>
      <c r="D26" s="60"/>
      <c r="E26" s="60"/>
      <c r="F26" s="60"/>
      <c r="G26" s="60"/>
      <c r="H26" s="60" t="s">
        <v>211</v>
      </c>
      <c r="I26" s="60"/>
      <c r="J26" t="s">
        <v>149</v>
      </c>
      <c r="K26" t="s">
        <v>129</v>
      </c>
      <c r="L26" s="13">
        <v>425.67718139188736</v>
      </c>
      <c r="M26" s="13">
        <v>420.81469628202711</v>
      </c>
      <c r="N26" s="13">
        <v>89.344906310083871</v>
      </c>
      <c r="O26" s="13">
        <v>4236.9129610829295</v>
      </c>
      <c r="P26" s="13">
        <v>261.39741295404906</v>
      </c>
      <c r="S26" t="s">
        <v>149</v>
      </c>
      <c r="T26" s="13">
        <v>44.644924382660157</v>
      </c>
      <c r="U26" s="56">
        <v>0.31391198735162701</v>
      </c>
      <c r="W26" t="s">
        <v>149</v>
      </c>
      <c r="X26" s="13">
        <v>3716.822483512487</v>
      </c>
      <c r="Y26" s="56">
        <v>0.15227593959148339</v>
      </c>
      <c r="AA26" t="s">
        <v>149</v>
      </c>
      <c r="AB26" s="13">
        <v>259.56806038052213</v>
      </c>
      <c r="AC26" s="56">
        <v>1.54473595992085E-2</v>
      </c>
    </row>
    <row r="27" spans="1:29" x14ac:dyDescent="0.25">
      <c r="A27" s="60"/>
      <c r="B27" s="60"/>
      <c r="C27" s="61">
        <v>0.51298999999999995</v>
      </c>
      <c r="D27" s="60"/>
      <c r="E27" s="60"/>
      <c r="F27" s="60"/>
      <c r="G27" s="60"/>
      <c r="H27" s="60" t="s">
        <v>213</v>
      </c>
      <c r="I27" s="60"/>
      <c r="J27" t="s">
        <v>150</v>
      </c>
      <c r="K27" t="s">
        <v>129</v>
      </c>
      <c r="L27" s="13">
        <v>74.46031091235804</v>
      </c>
      <c r="M27" s="13">
        <v>79.762236077652631</v>
      </c>
      <c r="N27" s="13">
        <v>91.323802848170033</v>
      </c>
      <c r="O27" s="13">
        <v>92.949030826710228</v>
      </c>
      <c r="P27" s="13">
        <v>90.497559894526191</v>
      </c>
      <c r="S27" t="s">
        <v>150</v>
      </c>
      <c r="T27" s="13">
        <v>94.757587946526868</v>
      </c>
      <c r="U27" s="56">
        <v>2.8723685853077E-2</v>
      </c>
      <c r="W27" t="s">
        <v>150</v>
      </c>
      <c r="X27" s="13">
        <v>93.129251086739131</v>
      </c>
      <c r="Y27" s="56">
        <v>3.2614397352767908E-2</v>
      </c>
      <c r="AA27" t="s">
        <v>150</v>
      </c>
      <c r="AB27" s="13">
        <v>86.850399644753878</v>
      </c>
      <c r="AC27" s="56">
        <v>3.4128301672431159E-2</v>
      </c>
    </row>
    <row r="28" spans="1:29" x14ac:dyDescent="0.25">
      <c r="A28" s="60"/>
      <c r="B28" s="60">
        <v>0.70345500000000005</v>
      </c>
      <c r="C28" s="60"/>
      <c r="D28" s="60"/>
      <c r="E28" s="60"/>
      <c r="F28" s="60"/>
      <c r="G28" s="60"/>
      <c r="H28" s="60" t="s">
        <v>217</v>
      </c>
      <c r="I28" s="60"/>
      <c r="J28" t="s">
        <v>151</v>
      </c>
      <c r="K28" t="s">
        <v>129</v>
      </c>
      <c r="L28" s="13">
        <v>64.836403939526861</v>
      </c>
      <c r="M28" s="13">
        <v>64.342880538473082</v>
      </c>
      <c r="N28" s="13">
        <v>58.704740574081207</v>
      </c>
      <c r="O28" s="13">
        <v>93.556562538949947</v>
      </c>
      <c r="P28" s="13">
        <v>52.609510347023736</v>
      </c>
      <c r="S28" t="s">
        <v>151</v>
      </c>
      <c r="T28" s="13">
        <v>58.6453031089167</v>
      </c>
      <c r="U28" s="56">
        <v>1.1051325812737572E-2</v>
      </c>
      <c r="W28" t="s">
        <v>151</v>
      </c>
      <c r="X28" s="13">
        <v>91.514533711871209</v>
      </c>
      <c r="Y28" s="56">
        <v>1.1051145225529916E-2</v>
      </c>
      <c r="AA28" t="s">
        <v>151</v>
      </c>
      <c r="AB28" s="13">
        <v>53.303338161436329</v>
      </c>
      <c r="AC28" s="56">
        <v>1.0405103578431472E-2</v>
      </c>
    </row>
    <row r="29" spans="1:29" x14ac:dyDescent="0.25">
      <c r="A29" s="60"/>
      <c r="B29" s="60"/>
      <c r="C29" s="60"/>
      <c r="D29" s="60">
        <v>0.28311399999999998</v>
      </c>
      <c r="E29" s="60"/>
      <c r="F29" s="60"/>
      <c r="G29" s="60"/>
      <c r="H29" s="60" t="s">
        <v>214</v>
      </c>
      <c r="I29" s="60"/>
      <c r="J29" t="s">
        <v>152</v>
      </c>
      <c r="K29" t="s">
        <v>129</v>
      </c>
      <c r="L29" s="13">
        <v>1889.4317691063766</v>
      </c>
      <c r="M29" s="13">
        <v>2015.875682715674</v>
      </c>
      <c r="N29" s="13">
        <v>790.72633776487839</v>
      </c>
      <c r="O29" s="13">
        <v>1926.4278265795372</v>
      </c>
      <c r="P29" s="13">
        <v>465.04419481609949</v>
      </c>
      <c r="S29" t="s">
        <v>152</v>
      </c>
      <c r="T29" s="13">
        <v>804.02480604682057</v>
      </c>
      <c r="U29" s="56">
        <v>9.1748241312535325E-2</v>
      </c>
      <c r="W29" t="s">
        <v>152</v>
      </c>
      <c r="X29" s="13">
        <v>1856.0345626345149</v>
      </c>
      <c r="Y29" s="56">
        <v>0.12302858831472958</v>
      </c>
      <c r="AA29" t="s">
        <v>152</v>
      </c>
      <c r="AB29" s="13">
        <v>448.85409308444486</v>
      </c>
      <c r="AC29" s="56">
        <v>5.2479136856989871E-2</v>
      </c>
    </row>
    <row r="30" spans="1:29" x14ac:dyDescent="0.25">
      <c r="A30" s="60"/>
      <c r="B30" s="60"/>
      <c r="C30" s="60"/>
      <c r="D30" s="60">
        <v>0.28309800000000002</v>
      </c>
      <c r="E30" s="60"/>
      <c r="F30" s="60"/>
      <c r="G30" s="60"/>
      <c r="H30" s="60" t="s">
        <v>215</v>
      </c>
      <c r="I30" s="60"/>
      <c r="J30" t="s">
        <v>153</v>
      </c>
      <c r="K30" t="s">
        <v>129</v>
      </c>
      <c r="L30" s="13">
        <v>699.93944620394802</v>
      </c>
      <c r="M30" s="13">
        <v>718.85450884549186</v>
      </c>
      <c r="N30" s="13">
        <v>438.68497523325379</v>
      </c>
      <c r="O30" s="13">
        <v>81.567070495257695</v>
      </c>
      <c r="P30" s="13">
        <v>52.133870376105349</v>
      </c>
      <c r="S30" t="s">
        <v>153</v>
      </c>
      <c r="T30" s="13">
        <v>445.22351527698527</v>
      </c>
      <c r="U30" s="56">
        <v>5.152052958801194E-2</v>
      </c>
      <c r="W30" t="s">
        <v>153</v>
      </c>
      <c r="X30" s="13">
        <v>81.216991684944475</v>
      </c>
      <c r="Y30" s="56">
        <v>7.0057606136017317E-2</v>
      </c>
      <c r="AA30" t="s">
        <v>153</v>
      </c>
      <c r="AB30" s="13">
        <v>53.003791925548569</v>
      </c>
      <c r="AC30" s="56">
        <v>2.6036343530270088E-2</v>
      </c>
    </row>
    <row r="31" spans="1:29" x14ac:dyDescent="0.25">
      <c r="A31" s="38" t="s">
        <v>114</v>
      </c>
      <c r="B31" s="38"/>
      <c r="C31" s="38"/>
      <c r="D31" s="38"/>
      <c r="E31" s="38">
        <v>16.934999999999999</v>
      </c>
      <c r="F31" s="38">
        <v>14.489000000000001</v>
      </c>
      <c r="G31" s="38">
        <v>36.701000000000001</v>
      </c>
      <c r="H31" s="38" t="s">
        <v>216</v>
      </c>
      <c r="I31" s="38"/>
      <c r="J31" t="s">
        <v>154</v>
      </c>
      <c r="K31" t="s">
        <v>129</v>
      </c>
      <c r="L31" s="13">
        <v>891.46696189190186</v>
      </c>
      <c r="M31" s="13">
        <v>884.58488240181873</v>
      </c>
      <c r="N31" s="13">
        <v>5.3889791269354044</v>
      </c>
      <c r="O31" s="13">
        <v>97.773274529795771</v>
      </c>
      <c r="P31" s="13">
        <v>215.116081109183</v>
      </c>
      <c r="S31" t="s">
        <v>154</v>
      </c>
      <c r="T31" s="13">
        <v>5.0911969678584326</v>
      </c>
      <c r="U31" s="56">
        <v>3.9501891233036303E-2</v>
      </c>
      <c r="W31" t="s">
        <v>154</v>
      </c>
      <c r="X31" s="13">
        <v>98.245843741022043</v>
      </c>
      <c r="Y31" s="56">
        <v>3.2059447582969025E-2</v>
      </c>
      <c r="AA31" t="s">
        <v>154</v>
      </c>
      <c r="AB31" s="13">
        <v>213.87537570355161</v>
      </c>
      <c r="AC31" s="56">
        <v>8.743137495601426E-3</v>
      </c>
    </row>
    <row r="32" spans="1:29" x14ac:dyDescent="0.25">
      <c r="J32" t="s">
        <v>155</v>
      </c>
      <c r="K32" t="s">
        <v>129</v>
      </c>
      <c r="L32" s="13">
        <v>170329.05836237915</v>
      </c>
      <c r="M32" s="13">
        <v>168974.06617771054</v>
      </c>
      <c r="N32" s="13">
        <v>6783.3466653248843</v>
      </c>
      <c r="O32" s="13">
        <v>130724.70719324128</v>
      </c>
      <c r="P32" s="13">
        <v>61951.600715901302</v>
      </c>
      <c r="S32" t="s">
        <v>155</v>
      </c>
      <c r="T32" s="13">
        <v>6459.7331015395985</v>
      </c>
      <c r="U32" s="56">
        <v>1.1099057100027041E-2</v>
      </c>
      <c r="W32" t="s">
        <v>155</v>
      </c>
      <c r="X32" s="13">
        <v>130773.41272313085</v>
      </c>
      <c r="Y32" s="56">
        <v>4.4089533508491104E-3</v>
      </c>
      <c r="AA32" t="s">
        <v>155</v>
      </c>
      <c r="AB32" s="13">
        <v>62264.966186533406</v>
      </c>
      <c r="AC32" s="56">
        <v>7.3419584084897377E-3</v>
      </c>
    </row>
    <row r="33" spans="2:29" x14ac:dyDescent="0.25">
      <c r="J33" t="s">
        <v>156</v>
      </c>
      <c r="K33" t="s">
        <v>129</v>
      </c>
      <c r="L33" s="13">
        <v>170089.08855427365</v>
      </c>
      <c r="M33" s="13">
        <v>169235.06397650478</v>
      </c>
      <c r="N33" s="13">
        <v>6782.0246651769576</v>
      </c>
      <c r="O33" s="13">
        <v>131010.27543164715</v>
      </c>
      <c r="P33" s="13">
        <v>61969.951129034031</v>
      </c>
      <c r="S33" t="s">
        <v>156</v>
      </c>
      <c r="T33" s="13">
        <v>6464.4510442471819</v>
      </c>
      <c r="U33" s="56">
        <v>1.1545226617190102E-2</v>
      </c>
      <c r="W33" t="s">
        <v>156</v>
      </c>
      <c r="X33" s="13">
        <v>130786.70822082947</v>
      </c>
      <c r="Y33" s="56">
        <v>4.6610508982114357E-3</v>
      </c>
      <c r="AA33" t="s">
        <v>156</v>
      </c>
      <c r="AB33" s="13">
        <v>62344.327374861517</v>
      </c>
      <c r="AC33" s="56">
        <v>6.8550966767494418E-3</v>
      </c>
    </row>
    <row r="34" spans="2:29" x14ac:dyDescent="0.25">
      <c r="C34" s="12"/>
      <c r="E34" s="6"/>
      <c r="J34" t="s">
        <v>157</v>
      </c>
      <c r="K34" t="s">
        <v>129</v>
      </c>
      <c r="L34" s="13">
        <v>10516.97965926008</v>
      </c>
      <c r="M34" s="13">
        <v>10525.329335213037</v>
      </c>
      <c r="N34" s="13">
        <v>599.04050391893463</v>
      </c>
      <c r="O34" s="13">
        <v>15192.885036114027</v>
      </c>
      <c r="P34" s="13">
        <v>3491.6151170812614</v>
      </c>
      <c r="S34" t="s">
        <v>157</v>
      </c>
      <c r="T34" s="13">
        <v>600.40426458120146</v>
      </c>
      <c r="U34" s="56">
        <v>5.4569153455923938E-3</v>
      </c>
      <c r="W34" t="s">
        <v>157</v>
      </c>
      <c r="X34" s="13">
        <v>15174.952654708537</v>
      </c>
      <c r="Y34" s="56">
        <v>3.8015385080057379E-3</v>
      </c>
      <c r="AA34" t="s">
        <v>157</v>
      </c>
      <c r="AB34" s="13">
        <v>3486.9746111505824</v>
      </c>
      <c r="AC34" s="56">
        <v>4.3333034489574877E-3</v>
      </c>
    </row>
    <row r="35" spans="2:29" x14ac:dyDescent="0.25">
      <c r="C35" s="12"/>
      <c r="E35" s="6"/>
      <c r="J35" t="s">
        <v>158</v>
      </c>
      <c r="K35" t="s">
        <v>129</v>
      </c>
      <c r="L35" s="13">
        <v>23215.964331317973</v>
      </c>
      <c r="M35" s="13">
        <v>23216.911784918251</v>
      </c>
      <c r="N35" s="13">
        <v>1893.3665984027803</v>
      </c>
      <c r="O35" s="13">
        <v>37726.70009022345</v>
      </c>
      <c r="P35" s="13">
        <v>8310.3884407901533</v>
      </c>
      <c r="S35" t="s">
        <v>158</v>
      </c>
      <c r="T35" s="13">
        <v>1894.2346186554632</v>
      </c>
      <c r="U35" s="56">
        <v>4.2504218218201023E-3</v>
      </c>
      <c r="W35" t="s">
        <v>158</v>
      </c>
      <c r="X35" s="13">
        <v>37646.944227211054</v>
      </c>
      <c r="Y35" s="56">
        <v>3.5460154630331279E-3</v>
      </c>
      <c r="AA35" t="s">
        <v>158</v>
      </c>
      <c r="AB35" s="13">
        <v>8311.1442595966055</v>
      </c>
      <c r="AC35" s="56">
        <v>2.4175897529004776E-3</v>
      </c>
    </row>
    <row r="36" spans="2:29" x14ac:dyDescent="0.25">
      <c r="C36" s="12"/>
      <c r="J36" t="s">
        <v>159</v>
      </c>
      <c r="K36" t="s">
        <v>129</v>
      </c>
      <c r="L36" s="13">
        <v>3026.3289483450826</v>
      </c>
      <c r="M36" s="13">
        <v>3024.4482614654853</v>
      </c>
      <c r="N36" s="13">
        <v>376.0184681769083</v>
      </c>
      <c r="O36" s="13">
        <v>5399.9553329885093</v>
      </c>
      <c r="P36" s="13">
        <v>1154.3317455126196</v>
      </c>
      <c r="S36" t="s">
        <v>159</v>
      </c>
      <c r="T36" s="13">
        <v>376.19014825661594</v>
      </c>
      <c r="U36" s="56">
        <v>6.0350645391182376E-3</v>
      </c>
      <c r="W36" t="s">
        <v>159</v>
      </c>
      <c r="X36" s="13">
        <v>5375.4199382613706</v>
      </c>
      <c r="Y36" s="56">
        <v>3.9136179599324012E-3</v>
      </c>
      <c r="AA36" t="s">
        <v>159</v>
      </c>
      <c r="AB36" s="13">
        <v>1151.7383045044592</v>
      </c>
      <c r="AC36" s="56">
        <v>3.3130371725115107E-3</v>
      </c>
    </row>
    <row r="37" spans="2:29" x14ac:dyDescent="0.25">
      <c r="C37" s="12"/>
      <c r="E37" s="6"/>
      <c r="J37" t="s">
        <v>160</v>
      </c>
      <c r="K37" t="s">
        <v>129</v>
      </c>
      <c r="L37" s="13">
        <v>12892.851102041932</v>
      </c>
      <c r="M37" s="13">
        <v>12930.787207720521</v>
      </c>
      <c r="N37" s="13">
        <v>2352.432464385503</v>
      </c>
      <c r="O37" s="13">
        <v>24455.081466376465</v>
      </c>
      <c r="P37" s="13">
        <v>5247.612056563391</v>
      </c>
      <c r="S37" t="s">
        <v>160</v>
      </c>
      <c r="T37" s="13">
        <v>2368.0318946247194</v>
      </c>
      <c r="U37" s="56">
        <v>5.5654812171711879E-3</v>
      </c>
      <c r="W37" t="s">
        <v>160</v>
      </c>
      <c r="X37" s="13">
        <v>24382.847580252183</v>
      </c>
      <c r="Y37" s="56">
        <v>3.6097030311513746E-3</v>
      </c>
      <c r="AA37" t="s">
        <v>160</v>
      </c>
      <c r="AB37" s="13">
        <v>5251.6855824226932</v>
      </c>
      <c r="AC37" s="56">
        <v>3.1845237663953026E-3</v>
      </c>
    </row>
    <row r="38" spans="2:29" x14ac:dyDescent="0.25">
      <c r="B38" s="6"/>
      <c r="E38" s="6"/>
      <c r="J38" t="s">
        <v>161</v>
      </c>
      <c r="K38" t="s">
        <v>129</v>
      </c>
      <c r="L38" s="13">
        <v>3269.9728309474626</v>
      </c>
      <c r="M38" s="13">
        <v>3262.0379991755208</v>
      </c>
      <c r="N38" s="13">
        <v>1084.0563307859582</v>
      </c>
      <c r="O38" s="13">
        <v>6101.306305407642</v>
      </c>
      <c r="P38" s="13">
        <v>1428.3810231539446</v>
      </c>
      <c r="S38" t="s">
        <v>161</v>
      </c>
      <c r="T38" s="13">
        <v>1095.7387026686686</v>
      </c>
      <c r="U38" s="56">
        <v>8.3296061002242662E-3</v>
      </c>
      <c r="W38" t="s">
        <v>161</v>
      </c>
      <c r="X38" s="13">
        <v>6063.8382664474548</v>
      </c>
      <c r="Y38" s="56">
        <v>5.9349039938337176E-3</v>
      </c>
      <c r="AA38" t="s">
        <v>161</v>
      </c>
      <c r="AB38" s="13">
        <v>1429.6606051403023</v>
      </c>
      <c r="AC38" s="56">
        <v>6.0717675645840579E-3</v>
      </c>
    </row>
    <row r="39" spans="2:29" x14ac:dyDescent="0.25">
      <c r="B39" s="6"/>
      <c r="E39" s="6"/>
      <c r="J39" t="s">
        <v>162</v>
      </c>
      <c r="K39" t="s">
        <v>129</v>
      </c>
      <c r="L39" s="13">
        <v>1092.0474888015724</v>
      </c>
      <c r="M39" s="13">
        <v>1095.473961303707</v>
      </c>
      <c r="N39" s="13">
        <v>521.92840573804358</v>
      </c>
      <c r="O39" s="13">
        <v>2055.1222308263928</v>
      </c>
      <c r="P39" s="13">
        <v>614.18996009139357</v>
      </c>
      <c r="S39" t="s">
        <v>162</v>
      </c>
      <c r="T39" s="13">
        <v>520.90553176868025</v>
      </c>
      <c r="U39" s="56">
        <v>5.6465442505671875E-3</v>
      </c>
      <c r="W39" t="s">
        <v>162</v>
      </c>
      <c r="X39" s="13">
        <v>2046.8172437659173</v>
      </c>
      <c r="Y39" s="56">
        <v>5.2833238789337118E-3</v>
      </c>
      <c r="AA39" t="s">
        <v>162</v>
      </c>
      <c r="AB39" s="13">
        <v>615.66430456140654</v>
      </c>
      <c r="AC39" s="56">
        <v>3.3541933149540647E-3</v>
      </c>
    </row>
    <row r="40" spans="2:29" x14ac:dyDescent="0.25">
      <c r="C40" s="12"/>
      <c r="J40" t="s">
        <v>163</v>
      </c>
      <c r="K40" t="s">
        <v>129</v>
      </c>
      <c r="L40" s="13">
        <v>3698.1377817878847</v>
      </c>
      <c r="M40" s="13">
        <v>3719.0738931279216</v>
      </c>
      <c r="N40" s="13">
        <v>1864.8539532768591</v>
      </c>
      <c r="O40" s="13">
        <v>6230.819822774034</v>
      </c>
      <c r="P40" s="13">
        <v>1648.0165875985335</v>
      </c>
      <c r="S40" t="s">
        <v>163</v>
      </c>
      <c r="T40" s="13">
        <v>1874.4067567685709</v>
      </c>
      <c r="U40" s="56">
        <v>6.0511637375479689E-3</v>
      </c>
      <c r="W40" t="s">
        <v>163</v>
      </c>
      <c r="X40" s="13">
        <v>6216.5042071916841</v>
      </c>
      <c r="Y40" s="56">
        <v>5.1867599570477301E-3</v>
      </c>
      <c r="AA40" t="s">
        <v>163</v>
      </c>
      <c r="AB40" s="13">
        <v>1652.5906047028079</v>
      </c>
      <c r="AC40" s="56">
        <v>3.0410531432324781E-3</v>
      </c>
    </row>
    <row r="41" spans="2:29" x14ac:dyDescent="0.25">
      <c r="B41" s="6"/>
      <c r="C41" s="12"/>
      <c r="J41" t="s">
        <v>164</v>
      </c>
      <c r="K41" t="s">
        <v>129</v>
      </c>
      <c r="L41" s="13">
        <v>612.14299507890621</v>
      </c>
      <c r="M41" s="13">
        <v>618.37699189106138</v>
      </c>
      <c r="N41" s="13">
        <v>364.77985282381502</v>
      </c>
      <c r="O41" s="13">
        <v>937.74284366270365</v>
      </c>
      <c r="P41" s="13">
        <v>272.37620846047344</v>
      </c>
      <c r="S41" t="s">
        <v>164</v>
      </c>
      <c r="T41" s="13">
        <v>364.37668536850856</v>
      </c>
      <c r="U41" s="56">
        <v>7.0389239279684745E-3</v>
      </c>
      <c r="W41" t="s">
        <v>164</v>
      </c>
      <c r="X41" s="13">
        <v>934.96770943573154</v>
      </c>
      <c r="Y41" s="56">
        <v>5.9782564368563145E-3</v>
      </c>
      <c r="AA41" t="s">
        <v>164</v>
      </c>
      <c r="AB41" s="13">
        <v>274.84215563333134</v>
      </c>
      <c r="AC41" s="56">
        <v>7.3793644377746779E-3</v>
      </c>
    </row>
    <row r="42" spans="2:29" x14ac:dyDescent="0.25">
      <c r="B42" s="6"/>
      <c r="C42" s="12"/>
      <c r="J42" t="s">
        <v>165</v>
      </c>
      <c r="K42" t="s">
        <v>129</v>
      </c>
      <c r="L42" s="13">
        <v>3802.1421829814967</v>
      </c>
      <c r="M42" s="13">
        <v>3814.2695877557599</v>
      </c>
      <c r="N42" s="13">
        <v>2543.1269339433998</v>
      </c>
      <c r="O42" s="13">
        <v>5272.8533636657758</v>
      </c>
      <c r="P42" s="13">
        <v>1724.7286409394123</v>
      </c>
      <c r="S42" t="s">
        <v>165</v>
      </c>
      <c r="T42" s="13">
        <v>2551.946822325524</v>
      </c>
      <c r="U42" s="56">
        <v>5.6522944611654682E-3</v>
      </c>
      <c r="W42" t="s">
        <v>165</v>
      </c>
      <c r="X42" s="13">
        <v>5241.2961942977236</v>
      </c>
      <c r="Y42" s="56">
        <v>5.4726097094664498E-3</v>
      </c>
      <c r="AA42" t="s">
        <v>165</v>
      </c>
      <c r="AB42" s="13">
        <v>1723.8875437151721</v>
      </c>
      <c r="AC42" s="56">
        <v>1.3895843441451626E-3</v>
      </c>
    </row>
    <row r="43" spans="2:29" x14ac:dyDescent="0.25">
      <c r="J43" t="s">
        <v>166</v>
      </c>
      <c r="K43" t="s">
        <v>129</v>
      </c>
      <c r="L43" s="13">
        <v>802.98236420824901</v>
      </c>
      <c r="M43" s="13">
        <v>803.62064177542675</v>
      </c>
      <c r="N43" s="13">
        <v>581.7805315395691</v>
      </c>
      <c r="O43" s="13">
        <v>1000.3790136372284</v>
      </c>
      <c r="P43" s="13">
        <v>366.46963611454487</v>
      </c>
      <c r="S43" t="s">
        <v>166</v>
      </c>
      <c r="T43" s="13">
        <v>585.41461373843322</v>
      </c>
      <c r="U43" s="56">
        <v>5.1137988540605837E-3</v>
      </c>
      <c r="W43" t="s">
        <v>166</v>
      </c>
      <c r="X43" s="13">
        <v>998.89600341652499</v>
      </c>
      <c r="Y43" s="56">
        <v>5.8381034245885196E-3</v>
      </c>
      <c r="AA43" t="s">
        <v>166</v>
      </c>
      <c r="AB43" s="13">
        <v>365.55320856608989</v>
      </c>
      <c r="AC43" s="56">
        <v>4.4952086825073906E-3</v>
      </c>
    </row>
    <row r="44" spans="2:29" x14ac:dyDescent="0.25">
      <c r="J44" t="s">
        <v>167</v>
      </c>
      <c r="K44" t="s">
        <v>129</v>
      </c>
      <c r="L44" s="13">
        <v>2223.3255884383343</v>
      </c>
      <c r="M44" s="13">
        <v>2220.5916489439905</v>
      </c>
      <c r="N44" s="13">
        <v>1710.4271479424799</v>
      </c>
      <c r="O44" s="13">
        <v>2507.3199245615315</v>
      </c>
      <c r="P44" s="13">
        <v>1013.9530991865163</v>
      </c>
      <c r="S44" t="s">
        <v>167</v>
      </c>
      <c r="T44" s="13">
        <v>1707.0713603903741</v>
      </c>
      <c r="U44" s="56">
        <v>4.5121575000849623E-3</v>
      </c>
      <c r="W44" t="s">
        <v>167</v>
      </c>
      <c r="X44" s="13">
        <v>2508.6910539608371</v>
      </c>
      <c r="Y44" s="56">
        <v>5.6645188323501891E-3</v>
      </c>
      <c r="AA44" t="s">
        <v>167</v>
      </c>
      <c r="AB44" s="13">
        <v>1014.5301506557013</v>
      </c>
      <c r="AC44" s="56">
        <v>5.1091282019016197E-3</v>
      </c>
    </row>
    <row r="45" spans="2:29" x14ac:dyDescent="0.25">
      <c r="J45" t="s">
        <v>168</v>
      </c>
      <c r="K45" t="s">
        <v>129</v>
      </c>
      <c r="L45" s="13">
        <v>326.83070422337227</v>
      </c>
      <c r="M45" s="13">
        <v>327.52056668186259</v>
      </c>
      <c r="N45" s="13">
        <v>256.53092392196635</v>
      </c>
      <c r="O45" s="13">
        <v>336.90347187352728</v>
      </c>
      <c r="P45" s="13">
        <v>150.36325963648287</v>
      </c>
      <c r="S45" t="s">
        <v>168</v>
      </c>
      <c r="T45" s="13">
        <v>258.60760316798252</v>
      </c>
      <c r="U45" s="56">
        <v>5.0940638078841383E-3</v>
      </c>
      <c r="W45" t="s">
        <v>168</v>
      </c>
      <c r="X45" s="13">
        <v>339.32854524142073</v>
      </c>
      <c r="Y45" s="56">
        <v>7.5410746612809085E-3</v>
      </c>
      <c r="AA45" t="s">
        <v>168</v>
      </c>
      <c r="AB45" s="13">
        <v>149.17141459978831</v>
      </c>
      <c r="AC45" s="56">
        <v>5.0396170116640809E-3</v>
      </c>
    </row>
    <row r="46" spans="2:29" x14ac:dyDescent="0.25">
      <c r="J46" t="s">
        <v>169</v>
      </c>
      <c r="K46" t="s">
        <v>129</v>
      </c>
      <c r="L46" s="13">
        <v>2066.6430307834453</v>
      </c>
      <c r="M46" s="13">
        <v>2048.9916788233099</v>
      </c>
      <c r="N46" s="13">
        <v>1658.3087839575273</v>
      </c>
      <c r="O46" s="13">
        <v>2001.5856786218524</v>
      </c>
      <c r="P46" s="13">
        <v>947.88081152900963</v>
      </c>
      <c r="S46" t="s">
        <v>169</v>
      </c>
      <c r="T46" s="13">
        <v>1663.7085105020078</v>
      </c>
      <c r="U46" s="56">
        <v>7.4081222336314055E-3</v>
      </c>
      <c r="W46" t="s">
        <v>169</v>
      </c>
      <c r="X46" s="13">
        <v>1990.4902601953077</v>
      </c>
      <c r="Y46" s="56">
        <v>6.3348167300939697E-3</v>
      </c>
      <c r="AA46" t="s">
        <v>169</v>
      </c>
      <c r="AB46" s="13">
        <v>941.27035610224266</v>
      </c>
      <c r="AC46" s="56">
        <v>4.3524121370645506E-3</v>
      </c>
    </row>
    <row r="47" spans="2:29" x14ac:dyDescent="0.25">
      <c r="J47" t="s">
        <v>170</v>
      </c>
      <c r="K47" t="s">
        <v>129</v>
      </c>
      <c r="L47" s="13">
        <v>302.13431638084865</v>
      </c>
      <c r="M47" s="13">
        <v>300.39300671109032</v>
      </c>
      <c r="N47" s="13">
        <v>248.15529812826287</v>
      </c>
      <c r="O47" s="13">
        <v>276.54464998989795</v>
      </c>
      <c r="P47" s="13">
        <v>138.79000953702226</v>
      </c>
      <c r="S47" t="s">
        <v>170</v>
      </c>
      <c r="T47" s="13">
        <v>249.46629630185734</v>
      </c>
      <c r="U47" s="56">
        <v>7.4491038449503904E-3</v>
      </c>
      <c r="W47" t="s">
        <v>170</v>
      </c>
      <c r="X47" s="13">
        <v>273.90201934248807</v>
      </c>
      <c r="Y47" s="56">
        <v>7.5807895776586927E-3</v>
      </c>
      <c r="AA47" t="s">
        <v>170</v>
      </c>
      <c r="AB47" s="13">
        <v>137.9843926409622</v>
      </c>
      <c r="AC47" s="56">
        <v>5.4682847821420971E-3</v>
      </c>
    </row>
    <row r="48" spans="2:29" x14ac:dyDescent="0.25">
      <c r="J48" t="s">
        <v>171</v>
      </c>
      <c r="K48" t="s">
        <v>129</v>
      </c>
      <c r="L48" s="13">
        <v>2351.1693384595956</v>
      </c>
      <c r="M48" s="13">
        <v>2361.8305542562398</v>
      </c>
      <c r="N48" s="13">
        <v>573.4062602887916</v>
      </c>
      <c r="O48" s="13">
        <v>4368.2228756475661</v>
      </c>
      <c r="P48" s="13">
        <v>796.73362352152583</v>
      </c>
      <c r="S48" t="s">
        <v>171</v>
      </c>
      <c r="T48" s="13">
        <v>576.29222033626763</v>
      </c>
      <c r="U48" s="56">
        <v>1.1257749930945526E-2</v>
      </c>
      <c r="W48" t="s">
        <v>171</v>
      </c>
      <c r="X48" s="13">
        <v>4370.7514012202037</v>
      </c>
      <c r="Y48" s="56">
        <v>1.0938249170771717E-2</v>
      </c>
      <c r="AA48" t="s">
        <v>171</v>
      </c>
      <c r="AB48" s="13">
        <v>805.13198959772694</v>
      </c>
      <c r="AC48" s="56">
        <v>9.3827665465483871E-3</v>
      </c>
    </row>
    <row r="49" spans="10:29" x14ac:dyDescent="0.25">
      <c r="J49" t="s">
        <v>172</v>
      </c>
      <c r="K49" t="s">
        <v>129</v>
      </c>
      <c r="L49" s="13">
        <v>453.1553959072445</v>
      </c>
      <c r="M49" s="13">
        <v>455.26415659205901</v>
      </c>
      <c r="N49" s="54">
        <v>36.366630598772701</v>
      </c>
      <c r="O49" s="13">
        <v>1149.4012944817102</v>
      </c>
      <c r="P49" s="13">
        <v>139.57005326176829</v>
      </c>
      <c r="S49" t="s">
        <v>172</v>
      </c>
      <c r="T49" s="13">
        <v>36.392635311350809</v>
      </c>
      <c r="U49" s="56">
        <v>8.5883902257845156E-3</v>
      </c>
      <c r="W49" t="s">
        <v>172</v>
      </c>
      <c r="X49" s="13">
        <v>1146.0392010161272</v>
      </c>
      <c r="Y49" s="56">
        <v>5.6363784219718906E-3</v>
      </c>
      <c r="AA49" t="s">
        <v>172</v>
      </c>
      <c r="AB49" s="13">
        <v>139.78552164352095</v>
      </c>
      <c r="AC49" s="56">
        <v>6.9659295878442993E-3</v>
      </c>
    </row>
    <row r="50" spans="10:29" x14ac:dyDescent="0.25">
      <c r="J50" t="s">
        <v>173</v>
      </c>
      <c r="K50" t="s">
        <v>129</v>
      </c>
      <c r="L50" s="13">
        <v>239.87089850815113</v>
      </c>
      <c r="M50" s="13">
        <v>240.14041435237047</v>
      </c>
      <c r="N50" s="54">
        <v>8.524373770282029</v>
      </c>
      <c r="O50" s="13">
        <v>189.9994852501128</v>
      </c>
      <c r="P50" s="13">
        <v>2834.7646773441129</v>
      </c>
      <c r="S50" t="s">
        <v>173</v>
      </c>
      <c r="T50" s="13">
        <v>6.4540251628251788</v>
      </c>
      <c r="U50" s="56">
        <v>0.12470951280820165</v>
      </c>
      <c r="W50" t="s">
        <v>173</v>
      </c>
      <c r="X50" s="13">
        <v>191.17606215596584</v>
      </c>
      <c r="Y50" s="56">
        <v>1.3317375879142447E-2</v>
      </c>
      <c r="AA50" t="s">
        <v>173</v>
      </c>
      <c r="AB50" s="13">
        <v>2819.5780444922411</v>
      </c>
      <c r="AC50" s="56">
        <v>4.2606781179941738E-3</v>
      </c>
    </row>
    <row r="51" spans="10:29" x14ac:dyDescent="0.25">
      <c r="J51" t="s">
        <v>174</v>
      </c>
      <c r="K51" t="s">
        <v>129</v>
      </c>
      <c r="L51" s="13">
        <v>90.493009192369669</v>
      </c>
      <c r="M51" s="13">
        <v>89.463789569989316</v>
      </c>
      <c r="N51" s="13">
        <v>1.2370211005568634</v>
      </c>
      <c r="O51" s="13">
        <v>19.030410368442141</v>
      </c>
      <c r="P51" s="13">
        <v>31.148587531295984</v>
      </c>
      <c r="S51" t="s">
        <v>174</v>
      </c>
      <c r="T51" s="13">
        <v>1.2600717287509695</v>
      </c>
      <c r="U51" s="56">
        <v>7.3392534761047498E-2</v>
      </c>
      <c r="W51" t="s">
        <v>174</v>
      </c>
      <c r="X51" s="13">
        <v>19.213416805018667</v>
      </c>
      <c r="Y51" s="56">
        <v>2.0474590867830347E-2</v>
      </c>
      <c r="AA51" t="s">
        <v>174</v>
      </c>
      <c r="AB51" s="13">
        <v>30.928215247105214</v>
      </c>
      <c r="AC51" s="56">
        <v>1.370382370425635E-2</v>
      </c>
    </row>
    <row r="52" spans="10:29" x14ac:dyDescent="0.25">
      <c r="J52" t="s">
        <v>175</v>
      </c>
      <c r="K52" t="s">
        <v>129</v>
      </c>
      <c r="L52" s="13">
        <v>7418.9939894120635</v>
      </c>
      <c r="M52" s="13">
        <v>7645.5638740482545</v>
      </c>
      <c r="N52" s="13">
        <v>2997.9358130578566</v>
      </c>
      <c r="O52" s="13">
        <v>1404.3064335557399</v>
      </c>
      <c r="P52" s="13">
        <v>1508.5446071956555</v>
      </c>
      <c r="S52" t="s">
        <v>192</v>
      </c>
      <c r="T52" s="13">
        <v>2968.7249555402095</v>
      </c>
      <c r="U52" s="56">
        <v>3.4238324820479581E-2</v>
      </c>
      <c r="W52" t="s">
        <v>192</v>
      </c>
      <c r="X52" s="13">
        <v>1580.6670490643387</v>
      </c>
      <c r="Y52" s="56">
        <v>0.15789807420848084</v>
      </c>
      <c r="AA52" t="s">
        <v>192</v>
      </c>
      <c r="AB52" s="13">
        <v>1519.9310854229127</v>
      </c>
      <c r="AC52" s="56">
        <v>1.0282957503413013E-2</v>
      </c>
    </row>
    <row r="53" spans="10:29" x14ac:dyDescent="0.25">
      <c r="J53" t="s">
        <v>176</v>
      </c>
      <c r="K53" t="s">
        <v>129</v>
      </c>
      <c r="L53" s="13">
        <v>24.071858860074354</v>
      </c>
      <c r="M53" s="13">
        <v>23.921844316785766</v>
      </c>
      <c r="N53" s="13">
        <v>4.7428004597746378</v>
      </c>
      <c r="O53" s="13">
        <v>11.347061449138797</v>
      </c>
      <c r="P53" s="13">
        <v>9.3964207400285105</v>
      </c>
      <c r="S53" t="s">
        <v>176</v>
      </c>
      <c r="T53" s="13">
        <v>4.5658804440509098</v>
      </c>
      <c r="U53" s="56">
        <v>0.11421047418237688</v>
      </c>
      <c r="W53" t="s">
        <v>176</v>
      </c>
      <c r="X53" s="13">
        <v>11.339231894420749</v>
      </c>
      <c r="Y53" s="56">
        <v>0.10347195057930204</v>
      </c>
      <c r="AA53" t="s">
        <v>176</v>
      </c>
      <c r="AB53" s="13">
        <v>9.2369408774270916</v>
      </c>
      <c r="AC53" s="56">
        <v>1.7861281107375573E-2</v>
      </c>
    </row>
    <row r="54" spans="10:29" x14ac:dyDescent="0.25">
      <c r="J54" t="s">
        <v>177</v>
      </c>
      <c r="K54" t="s">
        <v>129</v>
      </c>
      <c r="L54" s="13">
        <v>2115.6496584546103</v>
      </c>
      <c r="M54" s="13">
        <v>2091.687018454752</v>
      </c>
      <c r="N54" s="13">
        <v>29.919687003733177</v>
      </c>
      <c r="O54" s="13">
        <v>1174.4695421662077</v>
      </c>
      <c r="P54" s="13">
        <v>410.14473722943728</v>
      </c>
      <c r="S54" t="s">
        <v>177</v>
      </c>
      <c r="T54" s="13">
        <v>28.78279383968388</v>
      </c>
      <c r="U54" s="56">
        <v>1.4353295121277632E-2</v>
      </c>
      <c r="W54" t="s">
        <v>177</v>
      </c>
      <c r="X54" s="13">
        <v>1175.8410279107939</v>
      </c>
      <c r="Y54" s="56">
        <v>6.4947769547941715E-3</v>
      </c>
      <c r="AA54" t="s">
        <v>177</v>
      </c>
      <c r="AB54" s="13">
        <v>406.39286277414737</v>
      </c>
      <c r="AC54" s="56">
        <v>1.6160717798197784E-2</v>
      </c>
    </row>
    <row r="55" spans="10:29" x14ac:dyDescent="0.25">
      <c r="J55" t="s">
        <v>178</v>
      </c>
      <c r="K55" t="s">
        <v>129</v>
      </c>
      <c r="L55" s="13">
        <v>506.96739026369136</v>
      </c>
      <c r="M55" s="13">
        <v>502.86334031875026</v>
      </c>
      <c r="N55" s="13">
        <v>10.279435830565149</v>
      </c>
      <c r="O55" s="13">
        <v>420.36200546620142</v>
      </c>
      <c r="P55" s="13">
        <v>103.07131525152043</v>
      </c>
      <c r="S55" t="s">
        <v>178</v>
      </c>
      <c r="T55" s="13">
        <v>10.220149024234988</v>
      </c>
      <c r="U55" s="56">
        <v>2.3981144203748823E-2</v>
      </c>
      <c r="W55" t="s">
        <v>178</v>
      </c>
      <c r="X55" s="13">
        <v>420.37154157489914</v>
      </c>
      <c r="Y55" s="56">
        <v>7.4932793588663293E-3</v>
      </c>
      <c r="AA55" t="s">
        <v>178</v>
      </c>
      <c r="AB55" s="13">
        <v>101.93787602433541</v>
      </c>
      <c r="AC55" s="56">
        <v>1.734963529869905E-2</v>
      </c>
    </row>
    <row r="56" spans="10:29" x14ac:dyDescent="0.25">
      <c r="T56" s="13"/>
      <c r="U56" s="56"/>
      <c r="X56" s="13"/>
      <c r="Y56" s="56"/>
      <c r="AB56" s="13"/>
      <c r="AC56" s="56"/>
    </row>
    <row r="57" spans="10:29" x14ac:dyDescent="0.25">
      <c r="S57" s="34" t="s">
        <v>193</v>
      </c>
      <c r="T57" s="13">
        <v>14.658592797325039</v>
      </c>
      <c r="U57" s="56">
        <v>8.2847225702770266E-3</v>
      </c>
      <c r="W57" s="34" t="s">
        <v>193</v>
      </c>
      <c r="X57" s="13">
        <v>15.860280509173235</v>
      </c>
      <c r="Y57" s="56">
        <v>4.6903303252900938E-3</v>
      </c>
      <c r="AA57" s="34" t="s">
        <v>193</v>
      </c>
      <c r="AB57" s="13">
        <v>16.397500062740626</v>
      </c>
      <c r="AC57" s="56">
        <v>4.7829719113509674E-3</v>
      </c>
    </row>
    <row r="58" spans="10:29" x14ac:dyDescent="0.25">
      <c r="S58" s="34" t="s">
        <v>194</v>
      </c>
      <c r="T58" s="13">
        <v>25.453397192253128</v>
      </c>
      <c r="U58" s="56">
        <v>7.2231622582924065E-3</v>
      </c>
      <c r="W58" s="34" t="s">
        <v>194</v>
      </c>
      <c r="X58" s="13">
        <v>39.098556988657826</v>
      </c>
      <c r="Y58" s="56">
        <v>6.5553354160762427E-3</v>
      </c>
      <c r="AA58" s="34" t="s">
        <v>194</v>
      </c>
      <c r="AB58" s="13">
        <v>34.230154205575118</v>
      </c>
      <c r="AC58" s="56">
        <v>5.7487450917031151E-3</v>
      </c>
    </row>
    <row r="59" spans="10:29" x14ac:dyDescent="0.25">
      <c r="S59" s="34" t="s">
        <v>195</v>
      </c>
      <c r="T59" s="13">
        <v>25.164277851057154</v>
      </c>
      <c r="U59" s="56">
        <v>4.3839865580378298E-3</v>
      </c>
      <c r="W59" s="34" t="s">
        <v>195</v>
      </c>
      <c r="X59" s="13">
        <v>24.269422514087299</v>
      </c>
      <c r="Y59" s="56">
        <v>5.8460178810263675E-3</v>
      </c>
      <c r="AA59" s="34" t="s">
        <v>195</v>
      </c>
      <c r="AB59" s="13">
        <v>24.553606808966315</v>
      </c>
      <c r="AC59" s="56">
        <v>5.2099205572590348E-3</v>
      </c>
    </row>
    <row r="60" spans="10:29" x14ac:dyDescent="0.25">
      <c r="S60" s="34" t="s">
        <v>196</v>
      </c>
      <c r="T60" s="13">
        <v>0.46272665709747257</v>
      </c>
      <c r="U60" s="56">
        <v>7.8764570148137751E-3</v>
      </c>
      <c r="W60" s="34" t="s">
        <v>196</v>
      </c>
      <c r="X60" s="13">
        <v>0.24869405286331434</v>
      </c>
      <c r="Y60" s="56">
        <v>5.7019668425097583E-3</v>
      </c>
      <c r="AA60" s="34" t="s">
        <v>196</v>
      </c>
      <c r="AB60" s="13">
        <v>0.27223091959591311</v>
      </c>
      <c r="AC60" s="56">
        <v>6.7188356692522632E-3</v>
      </c>
    </row>
    <row r="61" spans="10:29" x14ac:dyDescent="0.25">
      <c r="S61" s="34" t="s">
        <v>197</v>
      </c>
      <c r="T61" s="13">
        <v>0.43291497867031908</v>
      </c>
      <c r="U61" s="56">
        <v>9.2887270146756792E-3</v>
      </c>
      <c r="W61" s="34" t="s">
        <v>197</v>
      </c>
      <c r="X61" s="13">
        <v>6.2672538967109476E-2</v>
      </c>
      <c r="Y61" s="56">
        <v>1.0770562803493866E-2</v>
      </c>
      <c r="AA61" s="34" t="s">
        <v>197</v>
      </c>
      <c r="AB61" s="13">
        <v>0.1713979679897859</v>
      </c>
      <c r="AC61" s="56">
        <v>1.3716766857291122E-2</v>
      </c>
    </row>
    <row r="62" spans="10:29" x14ac:dyDescent="0.25">
      <c r="S62" s="13" t="s">
        <v>198</v>
      </c>
      <c r="T62" s="13">
        <v>1.1386120925986529</v>
      </c>
      <c r="U62" s="56">
        <v>7.3228016025117752E-3</v>
      </c>
      <c r="W62" s="13" t="s">
        <v>198</v>
      </c>
      <c r="X62" s="13">
        <v>18.914230116346509</v>
      </c>
      <c r="Y62" s="56">
        <v>7.818650549506553E-3</v>
      </c>
      <c r="AA62" s="13" t="s">
        <v>198</v>
      </c>
      <c r="AB62" s="13">
        <v>8.8298451737130765</v>
      </c>
      <c r="AC62" s="56">
        <v>5.0190719571731558E-3</v>
      </c>
    </row>
    <row r="63" spans="10:29" x14ac:dyDescent="0.25">
      <c r="S63" s="13" t="s">
        <v>199</v>
      </c>
      <c r="T63" s="13">
        <v>2.4068819397636734</v>
      </c>
      <c r="U63" s="56">
        <v>9.0558039365051905E-3</v>
      </c>
      <c r="W63" s="13" t="s">
        <v>199</v>
      </c>
      <c r="X63" s="13">
        <v>55.406088558242736</v>
      </c>
      <c r="Y63" s="56">
        <v>8.6832187547394458E-3</v>
      </c>
      <c r="AA63" s="13" t="s">
        <v>199</v>
      </c>
      <c r="AB63" s="13">
        <v>25.271146737894274</v>
      </c>
      <c r="AC63" s="56">
        <v>4.9276913237359067E-3</v>
      </c>
    </row>
    <row r="64" spans="10:29" x14ac:dyDescent="0.25">
      <c r="S64" t="s">
        <v>200</v>
      </c>
      <c r="T64" s="13">
        <v>0.96427489247692177</v>
      </c>
      <c r="U64" s="56">
        <v>2.8965431537429347E-3</v>
      </c>
      <c r="W64" t="s">
        <v>200</v>
      </c>
      <c r="X64" s="13">
        <v>1.0084399738597369</v>
      </c>
      <c r="Y64" s="56">
        <v>3.060852573106284E-3</v>
      </c>
      <c r="AA64" t="s">
        <v>200</v>
      </c>
      <c r="AB64" s="13">
        <v>1.0033419943032804</v>
      </c>
      <c r="AC64" s="56">
        <v>1.0846404814332099E-3</v>
      </c>
    </row>
    <row r="65" spans="19:29" x14ac:dyDescent="0.25">
      <c r="S65" t="s">
        <v>201</v>
      </c>
      <c r="T65" s="13">
        <v>1.1079901683640456</v>
      </c>
      <c r="U65" s="56">
        <v>6.4473848540640552E-3</v>
      </c>
      <c r="W65" t="s">
        <v>201</v>
      </c>
      <c r="X65" s="13">
        <v>1.0162265923241369</v>
      </c>
      <c r="Y65" s="56">
        <v>6.384384014159381E-3</v>
      </c>
      <c r="AA65" t="s">
        <v>201</v>
      </c>
      <c r="AB65" s="13">
        <v>1.220952133497041</v>
      </c>
      <c r="AC65" s="56">
        <v>3.973199774224158E-3</v>
      </c>
    </row>
    <row r="66" spans="19:29" x14ac:dyDescent="0.25">
      <c r="S66" t="s">
        <v>202</v>
      </c>
      <c r="T66" s="13">
        <v>0.14994924745017715</v>
      </c>
      <c r="U66" s="56">
        <v>6.7809278393466512E-3</v>
      </c>
      <c r="W66" t="s">
        <v>202</v>
      </c>
      <c r="X66" s="13">
        <v>0.1376081091484265</v>
      </c>
      <c r="Y66" s="56">
        <v>7.6511049205614211E-3</v>
      </c>
      <c r="AA66" t="s">
        <v>202</v>
      </c>
      <c r="AB66" s="13">
        <v>0.14659485457270766</v>
      </c>
      <c r="AC66" s="56">
        <v>5.3984646099865816E-3</v>
      </c>
    </row>
    <row r="67" spans="19:29" x14ac:dyDescent="0.25">
      <c r="S67" t="s">
        <v>203</v>
      </c>
      <c r="T67" s="13">
        <v>0.36089717241088215</v>
      </c>
      <c r="U67" s="56">
        <v>7.3829004907457413E-3</v>
      </c>
      <c r="W67" t="s">
        <v>203</v>
      </c>
      <c r="X67" s="13">
        <v>7.6240558618084906</v>
      </c>
      <c r="Y67" s="56">
        <v>7.8805919023893552E-3</v>
      </c>
      <c r="AA67" t="s">
        <v>203</v>
      </c>
      <c r="AB67" s="13">
        <v>3.7045889395971159</v>
      </c>
      <c r="AC67" s="56">
        <v>5.6796167967468909E-3</v>
      </c>
    </row>
    <row r="68" spans="19:29" x14ac:dyDescent="0.25">
      <c r="S68" t="s">
        <v>204</v>
      </c>
      <c r="T68" s="13">
        <v>0.17736586069323745</v>
      </c>
      <c r="U68" s="56">
        <v>0.12545823747044321</v>
      </c>
      <c r="W68" t="s">
        <v>204</v>
      </c>
      <c r="X68" s="13">
        <v>0.16681930289163607</v>
      </c>
      <c r="Y68" s="56">
        <v>1.42460518925543E-2</v>
      </c>
      <c r="AA68" t="s">
        <v>204</v>
      </c>
      <c r="AB68" s="13">
        <v>20.171879279535876</v>
      </c>
      <c r="AC68" s="56">
        <v>1.0480848381447694E-2</v>
      </c>
    </row>
    <row r="69" spans="19:29" x14ac:dyDescent="0.25">
      <c r="S69" t="s">
        <v>205</v>
      </c>
      <c r="T69" s="13">
        <v>0.22424090063864666</v>
      </c>
      <c r="U69" s="56">
        <v>0.12386420899939468</v>
      </c>
      <c r="W69" t="s">
        <v>205</v>
      </c>
      <c r="X69" s="13">
        <v>0.16258969255201502</v>
      </c>
      <c r="Y69" s="56">
        <v>1.3131911232344969E-2</v>
      </c>
      <c r="AA69" t="s">
        <v>205</v>
      </c>
      <c r="AB69" s="13">
        <v>6.9392264652415125</v>
      </c>
      <c r="AC69" s="56">
        <v>1.3244557856721711E-2</v>
      </c>
    </row>
    <row r="70" spans="19:29" x14ac:dyDescent="0.25">
      <c r="S70" t="s">
        <v>206</v>
      </c>
      <c r="T70" s="13">
        <v>1.7646411975852738E-3</v>
      </c>
      <c r="U70" s="56">
        <v>1.0980078024695927E-2</v>
      </c>
      <c r="W70" t="s">
        <v>206</v>
      </c>
      <c r="X70" s="13">
        <v>2.3254141081839715E-2</v>
      </c>
      <c r="Y70" s="56">
        <v>4.7501253442653818E-3</v>
      </c>
      <c r="AA70" t="s">
        <v>206</v>
      </c>
      <c r="AB70" s="13">
        <v>1.7636850658367488E-2</v>
      </c>
      <c r="AC70" s="56">
        <v>3.746670018343E-3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REE</vt:lpstr>
      <vt:lpstr>traces &amp; isotopes</vt:lpstr>
      <vt:lpstr>standards</vt:lpstr>
    </vt:vector>
  </TitlesOfParts>
  <Company>The University of Melbourne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Maas</dc:creator>
  <cp:lastModifiedBy>Jeremy Asimus</cp:lastModifiedBy>
  <dcterms:created xsi:type="dcterms:W3CDTF">2015-10-08T10:28:08Z</dcterms:created>
  <dcterms:modified xsi:type="dcterms:W3CDTF">2023-09-04T23:50:43Z</dcterms:modified>
</cp:coreProperties>
</file>